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DMINISTRASJON\KUNDETORG\Bente\Formannskapet\2022\Budsjettdokument\"/>
    </mc:Choice>
  </mc:AlternateContent>
  <xr:revisionPtr revIDLastSave="0" documentId="8_{84A65E0F-A17B-410E-B291-47D8F5C61691}" xr6:coauthVersionLast="47" xr6:coauthVersionMax="47" xr10:uidLastSave="{00000000-0000-0000-0000-000000000000}"/>
  <bookViews>
    <workbookView xWindow="435" yWindow="3045" windowWidth="17280" windowHeight="8460" xr2:uid="{79FD551F-AE76-42B5-AEF6-5CABFA848EC0}"/>
  </bookViews>
  <sheets>
    <sheet name="Bevilling" sheetId="1" r:id="rId1"/>
    <sheet name="Inv" sheetId="2" r:id="rId2"/>
    <sheet name="ØO" sheetId="3" r:id="rId3"/>
    <sheet name="Ark4" sheetId="4" r:id="rId4"/>
    <sheet name="Inv detalj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5" l="1"/>
  <c r="E81" i="5"/>
  <c r="F81" i="5"/>
  <c r="G81" i="5"/>
  <c r="D85" i="5"/>
  <c r="E85" i="5"/>
  <c r="F85" i="5"/>
  <c r="G85" i="5"/>
  <c r="E31" i="5"/>
  <c r="F31" i="5"/>
  <c r="G31" i="5"/>
  <c r="D31" i="5"/>
  <c r="E78" i="5"/>
  <c r="F78" i="5"/>
  <c r="G78" i="5"/>
  <c r="D78" i="5"/>
  <c r="D63" i="5"/>
  <c r="G73" i="5"/>
  <c r="F73" i="5"/>
  <c r="E73" i="5"/>
  <c r="D73" i="5"/>
  <c r="E68" i="5"/>
  <c r="F68" i="5"/>
  <c r="G68" i="5"/>
  <c r="D68" i="5"/>
  <c r="G54" i="5"/>
  <c r="F54" i="5"/>
  <c r="E54" i="5"/>
  <c r="D54" i="5"/>
  <c r="E16" i="5" l="1"/>
  <c r="F16" i="5"/>
  <c r="G16" i="5"/>
  <c r="D16" i="5"/>
  <c r="G40" i="5"/>
  <c r="F40" i="5"/>
  <c r="E40" i="5"/>
  <c r="D40" i="5"/>
  <c r="E46" i="5" l="1"/>
  <c r="F46" i="5"/>
  <c r="G46" i="5"/>
  <c r="D46" i="5"/>
  <c r="E63" i="5"/>
  <c r="F63" i="5"/>
  <c r="G63" i="5"/>
  <c r="E2" i="5" l="1"/>
  <c r="F2" i="5" s="1"/>
  <c r="G2" i="5" s="1"/>
  <c r="G11" i="4" l="1"/>
  <c r="F11" i="4"/>
  <c r="E11" i="4"/>
  <c r="D11" i="4"/>
  <c r="D10" i="4"/>
  <c r="E9" i="4"/>
  <c r="F9" i="4" s="1"/>
  <c r="G9" i="4" s="1"/>
  <c r="D9" i="4"/>
  <c r="C5" i="4"/>
  <c r="D5" i="4" s="1"/>
  <c r="E5" i="4" s="1"/>
  <c r="F5" i="4" s="1"/>
  <c r="G5" i="4" s="1"/>
  <c r="D4" i="4"/>
  <c r="E4" i="4" s="1"/>
  <c r="F4" i="4" s="1"/>
  <c r="G4" i="4" s="1"/>
  <c r="C4" i="4"/>
  <c r="G10" i="4" l="1"/>
  <c r="E10" i="4"/>
  <c r="B9" i="4"/>
  <c r="G15" i="3"/>
  <c r="F15" i="3"/>
  <c r="E15" i="3"/>
  <c r="D15" i="3"/>
  <c r="F10" i="4" l="1"/>
  <c r="E24" i="2"/>
  <c r="F24" i="2"/>
  <c r="G24" i="2"/>
  <c r="D24" i="2"/>
  <c r="E20" i="2"/>
  <c r="F20" i="2"/>
  <c r="G20" i="2"/>
  <c r="D20" i="2"/>
  <c r="C26" i="2"/>
  <c r="B15" i="1" l="1"/>
  <c r="C15" i="1"/>
  <c r="D15" i="1"/>
  <c r="E15" i="1"/>
  <c r="F15" i="1"/>
  <c r="G15" i="1"/>
  <c r="D2" i="2"/>
  <c r="E2" i="2"/>
  <c r="F2" i="2" s="1"/>
  <c r="G2" i="2" s="1"/>
  <c r="C2" i="2"/>
  <c r="C2" i="3"/>
  <c r="D2" i="3" s="1"/>
  <c r="E2" i="3" s="1"/>
  <c r="F2" i="3" s="1"/>
  <c r="G2" i="3" s="1"/>
  <c r="D2" i="4"/>
  <c r="E2" i="4" s="1"/>
  <c r="F2" i="4" s="1"/>
  <c r="G2" i="4" s="1"/>
  <c r="C2" i="4"/>
  <c r="D2" i="1"/>
  <c r="G17" i="3"/>
  <c r="E17" i="3"/>
  <c r="D17" i="3"/>
  <c r="F17" i="3"/>
  <c r="G16" i="4" l="1"/>
  <c r="F16" i="4"/>
  <c r="E16" i="4"/>
  <c r="D16" i="4"/>
  <c r="C16" i="4"/>
  <c r="B16" i="4"/>
  <c r="C11" i="4"/>
  <c r="B11" i="4"/>
  <c r="C6" i="4"/>
  <c r="B6" i="4"/>
  <c r="G24" i="3"/>
  <c r="F24" i="3"/>
  <c r="E24" i="3"/>
  <c r="D24" i="3"/>
  <c r="C24" i="3"/>
  <c r="B24" i="3"/>
  <c r="C17" i="3"/>
  <c r="B17" i="3"/>
  <c r="G11" i="3"/>
  <c r="G18" i="3" s="1"/>
  <c r="F11" i="3"/>
  <c r="F18" i="3" s="1"/>
  <c r="E11" i="3"/>
  <c r="E18" i="3" s="1"/>
  <c r="D11" i="3"/>
  <c r="D18" i="3" s="1"/>
  <c r="C11" i="3"/>
  <c r="B11" i="3"/>
  <c r="C28" i="2"/>
  <c r="B28" i="2"/>
  <c r="D21" i="2"/>
  <c r="D28" i="2" s="1"/>
  <c r="C21" i="2"/>
  <c r="B21" i="2"/>
  <c r="E21" i="2"/>
  <c r="C16" i="2"/>
  <c r="B16" i="2"/>
  <c r="F16" i="2"/>
  <c r="E16" i="2"/>
  <c r="F8" i="2"/>
  <c r="E8" i="2"/>
  <c r="C8" i="2"/>
  <c r="B8" i="2"/>
  <c r="G8" i="2"/>
  <c r="D16" i="2"/>
  <c r="G26" i="3" l="1"/>
  <c r="G34" i="3" s="1"/>
  <c r="G35" i="3" s="1"/>
  <c r="D6" i="4"/>
  <c r="E28" i="2"/>
  <c r="E29" i="2" s="1"/>
  <c r="C29" i="2"/>
  <c r="E26" i="3"/>
  <c r="F26" i="3"/>
  <c r="F34" i="3" s="1"/>
  <c r="F35" i="3" s="1"/>
  <c r="B18" i="3"/>
  <c r="B26" i="3" s="1"/>
  <c r="C18" i="3"/>
  <c r="C26" i="3" s="1"/>
  <c r="C34" i="3" s="1"/>
  <c r="C35" i="3" s="1"/>
  <c r="D26" i="3"/>
  <c r="D34" i="3" s="1"/>
  <c r="D35" i="3" s="1"/>
  <c r="E6" i="4"/>
  <c r="B34" i="3"/>
  <c r="B29" i="2"/>
  <c r="G16" i="2"/>
  <c r="D8" i="2"/>
  <c r="D29" i="2" s="1"/>
  <c r="B35" i="3" l="1"/>
  <c r="E34" i="3"/>
  <c r="E35" i="3" s="1"/>
  <c r="G6" i="4"/>
  <c r="F6" i="4"/>
  <c r="F21" i="2"/>
  <c r="G21" i="2"/>
  <c r="G28" i="2" s="1"/>
  <c r="F28" i="2" l="1"/>
  <c r="F29" i="2" s="1"/>
  <c r="G29" i="2"/>
  <c r="B50" i="1" l="1"/>
  <c r="C50" i="1"/>
  <c r="C44" i="1"/>
  <c r="B44" i="1"/>
  <c r="C37" i="1"/>
  <c r="B37" i="1"/>
  <c r="B7" i="1"/>
  <c r="C7" i="1"/>
  <c r="C2" i="1"/>
  <c r="E7" i="1"/>
  <c r="E2" i="1"/>
  <c r="F2" i="1" s="1"/>
  <c r="G2" i="1" s="1"/>
  <c r="D50" i="1"/>
  <c r="D44" i="1"/>
  <c r="D37" i="1"/>
  <c r="D7" i="1"/>
  <c r="E37" i="1" l="1"/>
  <c r="C54" i="1"/>
  <c r="C8" i="1" s="1"/>
  <c r="C9" i="1" s="1"/>
  <c r="C17" i="1" s="1"/>
  <c r="B54" i="1"/>
  <c r="B8" i="1" s="1"/>
  <c r="B9" i="1" s="1"/>
  <c r="B17" i="1" s="1"/>
  <c r="B26" i="1" s="1"/>
  <c r="B27" i="1" s="1"/>
  <c r="G37" i="1"/>
  <c r="E50" i="1"/>
  <c r="G50" i="1"/>
  <c r="F50" i="1"/>
  <c r="G44" i="1"/>
  <c r="E44" i="1"/>
  <c r="F44" i="1"/>
  <c r="D54" i="1"/>
  <c r="D8" i="1" s="1"/>
  <c r="D9" i="1" s="1"/>
  <c r="D17" i="1" s="1"/>
  <c r="F37" i="1" l="1"/>
  <c r="F54" i="1" s="1"/>
  <c r="F8" i="1" s="1"/>
  <c r="E54" i="1"/>
  <c r="E8" i="1" s="1"/>
  <c r="E9" i="1" s="1"/>
  <c r="E17" i="1" s="1"/>
  <c r="C26" i="1"/>
  <c r="C27" i="1" s="1"/>
  <c r="G7" i="1"/>
  <c r="F7" i="1"/>
  <c r="G54" i="1"/>
  <c r="G8" i="1" s="1"/>
  <c r="E26" i="1" l="1"/>
  <c r="E27" i="1" s="1"/>
  <c r="F9" i="1"/>
  <c r="F17" i="1" s="1"/>
  <c r="G9" i="1"/>
  <c r="G17" i="1" s="1"/>
  <c r="G26" i="1" l="1"/>
  <c r="G27" i="1" s="1"/>
  <c r="F26" i="1"/>
  <c r="F27" i="1" s="1"/>
  <c r="D26" i="1" l="1"/>
  <c r="D27" i="1" s="1"/>
</calcChain>
</file>

<file path=xl/sharedStrings.xml><?xml version="1.0" encoding="utf-8"?>
<sst xmlns="http://schemas.openxmlformats.org/spreadsheetml/2006/main" count="212" uniqueCount="169">
  <si>
    <t>Rekneskap</t>
  </si>
  <si>
    <t>Budsjett</t>
  </si>
  <si>
    <t>Rammetilskot</t>
  </si>
  <si>
    <t>Inntekts- og formuesskatt</t>
  </si>
  <si>
    <t>Eigedomsskatt</t>
  </si>
  <si>
    <t>Andre generelle driftsinntekter</t>
  </si>
  <si>
    <t>Sum generelle driftsinntekter</t>
  </si>
  <si>
    <t>Sum bevilling drift, netto</t>
  </si>
  <si>
    <t>Brutto driftsresultat</t>
  </si>
  <si>
    <t>Renteinntekter</t>
  </si>
  <si>
    <t>Utbytte</t>
  </si>
  <si>
    <t>Vinst og tap på finansielle omløpsmidlar</t>
  </si>
  <si>
    <t>Renteutgifter</t>
  </si>
  <si>
    <t>Avdrag på lån</t>
  </si>
  <si>
    <t>Netto finansutgifter</t>
  </si>
  <si>
    <t>Motpost avskrivingar</t>
  </si>
  <si>
    <t>Netto driftsresultat</t>
  </si>
  <si>
    <t>Disponering / dekking av netto driftsresultat</t>
  </si>
  <si>
    <t>Overføring til investering</t>
  </si>
  <si>
    <t>Sum disponeringar eller dekking av netto driftsresultat</t>
  </si>
  <si>
    <t>Ført til inndekking i seinare år</t>
  </si>
  <si>
    <t>Bevilling drift</t>
  </si>
  <si>
    <t>Helse og sosial</t>
  </si>
  <si>
    <t>Institusjon</t>
  </si>
  <si>
    <t>Heimebaserte tenester</t>
  </si>
  <si>
    <t>Habilitering</t>
  </si>
  <si>
    <t>Helsespesialistar</t>
  </si>
  <si>
    <t>NAV</t>
  </si>
  <si>
    <t>Sum Helse, sosial og omsorg</t>
  </si>
  <si>
    <t>Skule og oppvekstadministrasjon</t>
  </si>
  <si>
    <t>Rimbareid skule</t>
  </si>
  <si>
    <t>Øvrebygda skule</t>
  </si>
  <si>
    <t>Selevik skule</t>
  </si>
  <si>
    <t>Fitjarstølane barnehage</t>
  </si>
  <si>
    <t>Kultur</t>
  </si>
  <si>
    <t>Sum Oppvekst og kultur</t>
  </si>
  <si>
    <t>Plan, byggesak og oppmåling</t>
  </si>
  <si>
    <t>Drift og vedlikehald</t>
  </si>
  <si>
    <t>VAR</t>
  </si>
  <si>
    <t>SFLMK</t>
  </si>
  <si>
    <t>Brann og beredskap</t>
  </si>
  <si>
    <t>Politisk leiing</t>
  </si>
  <si>
    <t>Administrasjon</t>
  </si>
  <si>
    <t>Økonomisk forvaltning</t>
  </si>
  <si>
    <t>Sum bevilling drift</t>
  </si>
  <si>
    <t>Investeringar i varige driftsmidlar</t>
  </si>
  <si>
    <t>Tilskot til andre sine investeringar</t>
  </si>
  <si>
    <t>Investeringar i aksjar og andelar i selskap</t>
  </si>
  <si>
    <t>Utlån av eigne midlar</t>
  </si>
  <si>
    <t>Sum investeringsutgifter</t>
  </si>
  <si>
    <t>Kompensasjon for meirverdiavgift</t>
  </si>
  <si>
    <t>Tilskot frå andre</t>
  </si>
  <si>
    <t>Sal av varige driftsmidlar</t>
  </si>
  <si>
    <t>Sal av finansielle anleggsmidlar</t>
  </si>
  <si>
    <t>Utdeling frå selskap</t>
  </si>
  <si>
    <t>Mottekne avdrag på utlån av eigne midlar</t>
  </si>
  <si>
    <t>Bruk av lån</t>
  </si>
  <si>
    <t>Sum investeringsinntekter</t>
  </si>
  <si>
    <t>Vidareutlån</t>
  </si>
  <si>
    <t>Bruk av lån til vidareutlån</t>
  </si>
  <si>
    <t>Avdrag på lån til vidareutlån</t>
  </si>
  <si>
    <t>Mottatte avdrag på vidareutlån</t>
  </si>
  <si>
    <t>Netto utgifter vidareutlån</t>
  </si>
  <si>
    <t>Overføring frå drift</t>
  </si>
  <si>
    <t>Dekking av tidligare års udekka beløp</t>
  </si>
  <si>
    <t>Sum overføring frå drift og netto avsetjingar</t>
  </si>
  <si>
    <t>Framført til inndekking i seinare år (udekka beløp)</t>
  </si>
  <si>
    <t>Andre skatteinntekter</t>
  </si>
  <si>
    <t>Andre overføringar og tilskot fra staten</t>
  </si>
  <si>
    <t>Overføringar og tilskot frå andre</t>
  </si>
  <si>
    <t>Brukarbetalingar</t>
  </si>
  <si>
    <t>Sals- og leigeinntekter</t>
  </si>
  <si>
    <t>Sum driftsinntekter</t>
  </si>
  <si>
    <t>Lønsutgifter</t>
  </si>
  <si>
    <t>Sosiale utgifter</t>
  </si>
  <si>
    <t>Kjøp av varer og tenester</t>
  </si>
  <si>
    <t>Overføringar og tilskot til andre</t>
  </si>
  <si>
    <t>Avskrivningar</t>
  </si>
  <si>
    <t>Sum driftsutgifter</t>
  </si>
  <si>
    <t>Vinster og tap på finansielle omløpsmidlar</t>
  </si>
  <si>
    <t>Motpost avskrivningar</t>
  </si>
  <si>
    <t>Dekking av tidlegare års meirforbruk</t>
  </si>
  <si>
    <t>Framført til inndekking i seinare år (meirforbruk)</t>
  </si>
  <si>
    <t>Pensjonsforpliktingar</t>
  </si>
  <si>
    <t>KLP</t>
  </si>
  <si>
    <t>SPK</t>
  </si>
  <si>
    <t>Sum pensjonsforpliktingar</t>
  </si>
  <si>
    <t>Lån</t>
  </si>
  <si>
    <t>Lån til fastrente</t>
  </si>
  <si>
    <t>Lån til flytande rente</t>
  </si>
  <si>
    <t>Sum lån</t>
  </si>
  <si>
    <t>Rentebytteavtalar</t>
  </si>
  <si>
    <t>Nordea</t>
  </si>
  <si>
    <t>Sparebanken Vest</t>
  </si>
  <si>
    <t>Sum rentebytteavtalar</t>
  </si>
  <si>
    <t>Alle rentebytteavtalar betalar Fitjar kommune fastrente og mottek flytande rente</t>
  </si>
  <si>
    <t>Avsetjingar til bundne driftsfond</t>
  </si>
  <si>
    <t>Bruk av bundne driftsfond</t>
  </si>
  <si>
    <t>Avsetjingar til disposisjonsfond</t>
  </si>
  <si>
    <t>Bruk av disposisjonsfond</t>
  </si>
  <si>
    <t>Avsetjingar til ubunde investeringsfond</t>
  </si>
  <si>
    <t>Bruk av ubunde investeringsfond</t>
  </si>
  <si>
    <t>Tittel</t>
  </si>
  <si>
    <t>Total prosjektramme</t>
  </si>
  <si>
    <t>IKT administrasjonen og felles.</t>
  </si>
  <si>
    <t>Eigenkapitalinnskot KLP</t>
  </si>
  <si>
    <t>Oppgradering Agresso</t>
  </si>
  <si>
    <t>Skule og barnehage</t>
  </si>
  <si>
    <t>IKT skule</t>
  </si>
  <si>
    <t>Inventar skule</t>
  </si>
  <si>
    <t>Barnehage</t>
  </si>
  <si>
    <t>Renovering gymsal Rimbareid</t>
  </si>
  <si>
    <t>Pleie og omsorg</t>
  </si>
  <si>
    <t>Velferdsteknologi</t>
  </si>
  <si>
    <t>Energisparekontrakt EPC</t>
  </si>
  <si>
    <t>Utskifting av gatelys til LED-lys</t>
  </si>
  <si>
    <t>Vestbøstad avløpssone</t>
  </si>
  <si>
    <t>Digitalisering VA infrastruktur</t>
  </si>
  <si>
    <t>Kyrkja</t>
  </si>
  <si>
    <t>Sum VAR</t>
  </si>
  <si>
    <t>Investeringar i 2023-2026</t>
  </si>
  <si>
    <t>Startlån</t>
  </si>
  <si>
    <t>Sum Administrasjon</t>
  </si>
  <si>
    <t>Sum Skule og barnehage</t>
  </si>
  <si>
    <t xml:space="preserve"> Samlokalisering av aktivitetsavdeling</t>
  </si>
  <si>
    <t>Sum Pleie og omsorg</t>
  </si>
  <si>
    <t>FBB, korridorar og hall</t>
  </si>
  <si>
    <t>Nye senger og madrasser til FBB</t>
  </si>
  <si>
    <t>Bygg og veg</t>
  </si>
  <si>
    <t>Sum Bygg og veg</t>
  </si>
  <si>
    <t>Medisinsk utstyr til legesenter</t>
  </si>
  <si>
    <t>Hjelpemiddellager</t>
  </si>
  <si>
    <t>Bustadar rus</t>
  </si>
  <si>
    <t>Pauserom/møterom på Havnahuset</t>
  </si>
  <si>
    <t>Tiltak FKIB led lys i saltak</t>
  </si>
  <si>
    <t>Styringssytem gatelys</t>
  </si>
  <si>
    <t>Veg</t>
  </si>
  <si>
    <t>Trafikksikring</t>
  </si>
  <si>
    <t>Parkering Selevik sk.</t>
  </si>
  <si>
    <t>Kultur og idrett</t>
  </si>
  <si>
    <t>Sum Kultur og idrett</t>
  </si>
  <si>
    <t>Idretts og friluftsliv</t>
  </si>
  <si>
    <t>Nytt tak våningshus Årskog museum</t>
  </si>
  <si>
    <t>Nye scenelys + mixar FKIB</t>
  </si>
  <si>
    <t>Sum Brann og beredskap</t>
  </si>
  <si>
    <t xml:space="preserve"> Brann og beredskap</t>
  </si>
  <si>
    <t>UTV - brann og redning</t>
  </si>
  <si>
    <t>Sum Plan, byggesak og oppmåling</t>
  </si>
  <si>
    <t>Oppmålingsutstyr</t>
  </si>
  <si>
    <t>Infrastruktur Årskog (inkl. veg)</t>
  </si>
  <si>
    <t>Sanering vatn og avløp</t>
  </si>
  <si>
    <t>Div. småanlegg vatn</t>
  </si>
  <si>
    <t>Div. småanlegg avløp</t>
  </si>
  <si>
    <t>Høgdebasseng Fitjarstølane</t>
  </si>
  <si>
    <t>Vassforsyning Sandvikvåg</t>
  </si>
  <si>
    <t>Nyanlegg avløp</t>
  </si>
  <si>
    <t>Rimbareid vassverk</t>
  </si>
  <si>
    <t>Koløy avløpssone</t>
  </si>
  <si>
    <t>Sum Kyrkja</t>
  </si>
  <si>
    <t>Sum investeringar</t>
  </si>
  <si>
    <t>Bruk av fond</t>
  </si>
  <si>
    <t>Sal</t>
  </si>
  <si>
    <t>Låneopptak</t>
  </si>
  <si>
    <t>Overført frå drift</t>
  </si>
  <si>
    <t>Fitjar Utvikling AS</t>
  </si>
  <si>
    <r>
      <t>Bevillingsoversikt investering - einskildprosjekt</t>
    </r>
    <r>
      <rPr>
        <sz val="7"/>
        <color rgb="FF000000"/>
        <rFont val="Verdana"/>
        <family val="2"/>
      </rPr>
      <t> </t>
    </r>
  </si>
  <si>
    <t>Bruk av bundne investeringsfond</t>
  </si>
  <si>
    <t>Avsetjingar til bundne investeringsfond</t>
  </si>
  <si>
    <t>Sum Samfunnsutvikling og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</si>
</sst>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_ ;[Red]\-#,##0\ "/>
    <numFmt numFmtId="165" formatCode="0.000"/>
    <numFmt numFmtId="166" formatCode="_-* #,##0_-;\-* #,##0_-;_-* &quot;-&quot;??_-;_-@_-"/>
    <numFmt numFmtId="167" formatCode="0&quot; &quot;;&quot;(&quot;0&quot;)&quot;"/>
    <numFmt numFmtId="168" formatCode="#,##0;[Red]&quot;-&quot;#,##0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7"/>
      <color theme="1"/>
      <name val="Verdana"/>
      <family val="2"/>
    </font>
    <font>
      <sz val="11"/>
      <color rgb="FFFF0000"/>
      <name val="Calibri"/>
      <family val="2"/>
      <scheme val="minor"/>
    </font>
    <font>
      <sz val="14"/>
      <color rgb="FF000000"/>
      <name val="Verdana"/>
      <family val="2"/>
    </font>
    <font>
      <sz val="8"/>
      <color rgb="FF000000"/>
      <name val="Verdana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  <font>
      <sz val="7"/>
      <color rgb="FF000000"/>
      <name val="Calibri"/>
      <family val="2"/>
    </font>
    <font>
      <sz val="7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3" fillId="0" borderId="1" xfId="0" applyFont="1" applyBorder="1"/>
    <xf numFmtId="164" fontId="3" fillId="0" borderId="1" xfId="1" applyNumberFormat="1" applyFont="1" applyBorder="1"/>
    <xf numFmtId="0" fontId="3" fillId="3" borderId="0" xfId="0" applyFont="1" applyFill="1"/>
    <xf numFmtId="164" fontId="3" fillId="3" borderId="0" xfId="1" applyNumberFormat="1" applyFont="1" applyFill="1"/>
    <xf numFmtId="0" fontId="3" fillId="3" borderId="2" xfId="0" applyFont="1" applyFill="1" applyBorder="1"/>
    <xf numFmtId="164" fontId="3" fillId="3" borderId="2" xfId="1" applyNumberFormat="1" applyFont="1" applyFill="1" applyBorder="1"/>
    <xf numFmtId="164" fontId="3" fillId="0" borderId="0" xfId="1" applyNumberFormat="1" applyFont="1" applyFill="1" applyBorder="1"/>
    <xf numFmtId="0" fontId="2" fillId="3" borderId="2" xfId="0" applyFont="1" applyFill="1" applyBorder="1"/>
    <xf numFmtId="164" fontId="2" fillId="3" borderId="2" xfId="1" applyNumberFormat="1" applyFont="1" applyFill="1" applyBorder="1"/>
    <xf numFmtId="0" fontId="2" fillId="0" borderId="0" xfId="0" applyFont="1"/>
    <xf numFmtId="164" fontId="3" fillId="0" borderId="0" xfId="1" applyNumberFormat="1" applyFont="1" applyFill="1"/>
    <xf numFmtId="164" fontId="3" fillId="0" borderId="0" xfId="1" applyNumberFormat="1" applyFont="1" applyBorder="1"/>
    <xf numFmtId="0" fontId="2" fillId="3" borderId="0" xfId="0" applyFont="1" applyFill="1"/>
    <xf numFmtId="164" fontId="2" fillId="3" borderId="0" xfId="1" applyNumberFormat="1" applyFont="1" applyFill="1"/>
    <xf numFmtId="165" fontId="0" fillId="0" borderId="0" xfId="0" applyNumberFormat="1"/>
    <xf numFmtId="164" fontId="3" fillId="4" borderId="0" xfId="1" applyNumberFormat="1" applyFont="1" applyFill="1"/>
    <xf numFmtId="164" fontId="3" fillId="4" borderId="1" xfId="1" applyNumberFormat="1" applyFont="1" applyFill="1" applyBorder="1"/>
    <xf numFmtId="164" fontId="3" fillId="4" borderId="0" xfId="1" applyNumberFormat="1" applyFont="1" applyFill="1" applyBorder="1"/>
    <xf numFmtId="164" fontId="3" fillId="4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3" borderId="2" xfId="0" applyNumberFormat="1" applyFont="1" applyFill="1" applyBorder="1"/>
    <xf numFmtId="164" fontId="0" fillId="0" borderId="0" xfId="0" applyNumberFormat="1"/>
    <xf numFmtId="0" fontId="7" fillId="5" borderId="0" xfId="0" applyFont="1" applyFill="1" applyAlignment="1">
      <alignment horizontal="center"/>
    </xf>
    <xf numFmtId="166" fontId="7" fillId="5" borderId="0" xfId="1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9" fontId="9" fillId="6" borderId="0" xfId="0" applyNumberFormat="1" applyFont="1" applyFill="1" applyAlignment="1">
      <alignment horizontal="left"/>
    </xf>
    <xf numFmtId="0" fontId="9" fillId="6" borderId="0" xfId="0" applyFont="1" applyFill="1" applyAlignment="1">
      <alignment horizontal="center" wrapText="1" readingOrder="1"/>
    </xf>
    <xf numFmtId="166" fontId="9" fillId="6" borderId="3" xfId="1" applyNumberFormat="1" applyFont="1" applyFill="1" applyBorder="1" applyAlignment="1">
      <alignment horizontal="center" wrapText="1" readingOrder="1"/>
    </xf>
    <xf numFmtId="167" fontId="9" fillId="6" borderId="0" xfId="2" applyNumberFormat="1" applyFont="1" applyFill="1" applyAlignment="1">
      <alignment horizontal="center"/>
    </xf>
    <xf numFmtId="166" fontId="9" fillId="6" borderId="3" xfId="1" applyNumberFormat="1" applyFont="1" applyFill="1" applyBorder="1" applyAlignment="1">
      <alignment horizontal="center" readingOrder="1"/>
    </xf>
    <xf numFmtId="168" fontId="9" fillId="6" borderId="0" xfId="2" applyNumberFormat="1" applyFont="1" applyFill="1" applyAlignment="1">
      <alignment horizontal="right"/>
    </xf>
    <xf numFmtId="49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 wrapText="1" readingOrder="1"/>
    </xf>
    <xf numFmtId="169" fontId="9" fillId="2" borderId="3" xfId="1" applyNumberFormat="1" applyFont="1" applyFill="1" applyBorder="1" applyAlignment="1">
      <alignment horizontal="center" readingOrder="1"/>
    </xf>
    <xf numFmtId="168" fontId="9" fillId="2" borderId="0" xfId="2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wrapText="1" readingOrder="1"/>
    </xf>
    <xf numFmtId="169" fontId="8" fillId="0" borderId="3" xfId="1" applyNumberFormat="1" applyFont="1" applyBorder="1" applyAlignment="1">
      <alignment horizontal="center" readingOrder="1"/>
    </xf>
    <xf numFmtId="168" fontId="8" fillId="0" borderId="0" xfId="2" applyNumberFormat="1" applyFont="1" applyFill="1" applyAlignment="1">
      <alignment horizontal="right"/>
    </xf>
    <xf numFmtId="0" fontId="8" fillId="2" borderId="0" xfId="0" applyFont="1" applyFill="1" applyAlignment="1">
      <alignment wrapText="1" readingOrder="1"/>
    </xf>
    <xf numFmtId="169" fontId="8" fillId="2" borderId="3" xfId="1" applyNumberFormat="1" applyFont="1" applyFill="1" applyBorder="1" applyAlignment="1">
      <alignment horizontal="center" readingOrder="1"/>
    </xf>
    <xf numFmtId="168" fontId="8" fillId="2" borderId="0" xfId="2" applyNumberFormat="1" applyFont="1" applyFill="1" applyAlignment="1">
      <alignment horizontal="right"/>
    </xf>
    <xf numFmtId="168" fontId="11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49" fontId="9" fillId="0" borderId="0" xfId="0" applyNumberFormat="1" applyFont="1" applyAlignment="1">
      <alignment horizontal="left"/>
    </xf>
    <xf numFmtId="169" fontId="11" fillId="0" borderId="3" xfId="1" applyNumberFormat="1" applyFont="1" applyBorder="1" applyAlignment="1">
      <alignment horizontal="center" readingOrder="1"/>
    </xf>
    <xf numFmtId="0" fontId="5" fillId="0" borderId="0" xfId="0" applyFont="1"/>
    <xf numFmtId="168" fontId="8" fillId="0" borderId="3" xfId="2" applyNumberFormat="1" applyFont="1" applyFill="1" applyBorder="1" applyAlignment="1">
      <alignment horizontal="center"/>
    </xf>
    <xf numFmtId="169" fontId="8" fillId="0" borderId="3" xfId="1" applyNumberFormat="1" applyFont="1" applyFill="1" applyBorder="1" applyAlignment="1">
      <alignment horizontal="center" readingOrder="1"/>
    </xf>
    <xf numFmtId="0" fontId="9" fillId="0" borderId="0" xfId="0" applyFont="1" applyAlignment="1">
      <alignment horizontal="center" wrapText="1" readingOrder="1"/>
    </xf>
    <xf numFmtId="168" fontId="9" fillId="0" borderId="0" xfId="2" applyNumberFormat="1" applyFont="1" applyFill="1" applyAlignment="1">
      <alignment horizontal="right"/>
    </xf>
    <xf numFmtId="169" fontId="8" fillId="0" borderId="0" xfId="1" applyNumberFormat="1" applyFont="1" applyBorder="1" applyAlignment="1">
      <alignment horizontal="center" readingOrder="1"/>
    </xf>
    <xf numFmtId="166" fontId="9" fillId="0" borderId="0" xfId="1" applyNumberFormat="1" applyFont="1" applyFill="1" applyBorder="1" applyAlignment="1">
      <alignment horizontal="center" readingOrder="1"/>
    </xf>
    <xf numFmtId="49" fontId="9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 wrapText="1" readingOrder="1"/>
    </xf>
    <xf numFmtId="169" fontId="9" fillId="3" borderId="0" xfId="1" applyNumberFormat="1" applyFont="1" applyFill="1" applyBorder="1" applyAlignment="1">
      <alignment horizontal="center" readingOrder="1"/>
    </xf>
    <xf numFmtId="168" fontId="9" fillId="3" borderId="0" xfId="2" applyNumberFormat="1" applyFont="1" applyFill="1" applyAlignment="1">
      <alignment horizontal="right"/>
    </xf>
    <xf numFmtId="0" fontId="6" fillId="7" borderId="0" xfId="0" applyFont="1" applyFill="1" applyAlignment="1">
      <alignment vertic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FB8E-55F6-4927-98F5-F75FFAFE4050}">
  <dimension ref="A1:K58"/>
  <sheetViews>
    <sheetView tabSelected="1" workbookViewId="0">
      <pane xSplit="1" ySplit="2" topLeftCell="B26" activePane="bottomRight" state="frozen"/>
      <selection pane="topRight" activeCell="B1" sqref="B1"/>
      <selection pane="bottomLeft" activeCell="A3" sqref="A3"/>
      <selection pane="bottomRight" activeCell="A51" sqref="A51"/>
    </sheetView>
  </sheetViews>
  <sheetFormatPr baseColWidth="10" defaultRowHeight="14.4" x14ac:dyDescent="0.3"/>
  <cols>
    <col min="1" max="1" width="47.6640625" customWidth="1"/>
    <col min="2" max="7" width="11.109375" customWidth="1"/>
    <col min="8" max="8" width="10.88671875" customWidth="1"/>
  </cols>
  <sheetData>
    <row r="1" spans="1:11" x14ac:dyDescent="0.3">
      <c r="A1" s="1"/>
      <c r="B1" s="2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</row>
    <row r="2" spans="1:11" x14ac:dyDescent="0.3">
      <c r="A2" s="3"/>
      <c r="B2" s="4">
        <v>2021</v>
      </c>
      <c r="C2" s="4">
        <f>B2+1</f>
        <v>2022</v>
      </c>
      <c r="D2" s="4">
        <f>C2+1</f>
        <v>2023</v>
      </c>
      <c r="E2" s="4">
        <f>D2+1</f>
        <v>2024</v>
      </c>
      <c r="F2" s="4">
        <f t="shared" ref="F2:G2" si="0">E2+1</f>
        <v>2025</v>
      </c>
      <c r="G2" s="4">
        <f t="shared" si="0"/>
        <v>2026</v>
      </c>
    </row>
    <row r="3" spans="1:11" x14ac:dyDescent="0.3">
      <c r="A3" s="5" t="s">
        <v>2</v>
      </c>
      <c r="B3" s="22">
        <v>-118058.461</v>
      </c>
      <c r="C3" s="22">
        <v>-117475</v>
      </c>
      <c r="D3" s="6">
        <v>-121824</v>
      </c>
      <c r="E3" s="6">
        <v>-120564</v>
      </c>
      <c r="F3" s="6">
        <v>-119343</v>
      </c>
      <c r="G3" s="6">
        <v>-119343</v>
      </c>
    </row>
    <row r="4" spans="1:11" x14ac:dyDescent="0.3">
      <c r="A4" s="5" t="s">
        <v>3</v>
      </c>
      <c r="B4" s="22">
        <v>-99743.57432</v>
      </c>
      <c r="C4" s="22">
        <v>-104163</v>
      </c>
      <c r="D4" s="6">
        <v>-102701</v>
      </c>
      <c r="E4" s="6">
        <v>-102701</v>
      </c>
      <c r="F4" s="6">
        <v>-102701</v>
      </c>
      <c r="G4" s="6">
        <v>-102701</v>
      </c>
    </row>
    <row r="5" spans="1:11" x14ac:dyDescent="0.3">
      <c r="A5" s="5" t="s">
        <v>4</v>
      </c>
      <c r="B5" s="22">
        <v>-20455.588039999999</v>
      </c>
      <c r="C5" s="22">
        <v>-20626.218000000001</v>
      </c>
      <c r="D5" s="6">
        <v>-20982.7</v>
      </c>
      <c r="E5" s="6">
        <v>-21732.7</v>
      </c>
      <c r="F5" s="6">
        <v>-26382.7</v>
      </c>
      <c r="G5" s="6">
        <v>-30282.7</v>
      </c>
    </row>
    <row r="6" spans="1:11" x14ac:dyDescent="0.3">
      <c r="A6" s="7" t="s">
        <v>5</v>
      </c>
      <c r="B6" s="23">
        <v>-4231.7658600000004</v>
      </c>
      <c r="C6" s="23">
        <v>-7300</v>
      </c>
      <c r="D6" s="8">
        <v>-4065</v>
      </c>
      <c r="E6" s="8">
        <v>-15900</v>
      </c>
      <c r="F6" s="8">
        <v>-14000</v>
      </c>
      <c r="G6" s="8">
        <v>-15900</v>
      </c>
    </row>
    <row r="7" spans="1:11" x14ac:dyDescent="0.3">
      <c r="A7" s="9" t="s">
        <v>6</v>
      </c>
      <c r="B7" s="10">
        <f t="shared" ref="B7:C7" si="1">SUM(B3:B6)</f>
        <v>-242489.38922000001</v>
      </c>
      <c r="C7" s="10">
        <f t="shared" si="1"/>
        <v>-249564.21799999999</v>
      </c>
      <c r="D7" s="10">
        <f t="shared" ref="D7:G7" si="2">SUM(D3:D6)</f>
        <v>-249572.7</v>
      </c>
      <c r="E7" s="10">
        <f t="shared" si="2"/>
        <v>-260897.7</v>
      </c>
      <c r="F7" s="10">
        <f t="shared" si="2"/>
        <v>-262426.7</v>
      </c>
      <c r="G7" s="10">
        <f t="shared" si="2"/>
        <v>-268226.7</v>
      </c>
    </row>
    <row r="8" spans="1:11" x14ac:dyDescent="0.3">
      <c r="A8" s="7" t="s">
        <v>7</v>
      </c>
      <c r="B8" s="23">
        <f>B54</f>
        <v>237513.67993000001</v>
      </c>
      <c r="C8" s="23">
        <f t="shared" ref="C8" si="3">C54</f>
        <v>247747.87909200002</v>
      </c>
      <c r="D8" s="8">
        <f>D54</f>
        <v>242181.09400000001</v>
      </c>
      <c r="E8" s="8">
        <f t="shared" ref="E8:G8" si="4">E54</f>
        <v>248663.79800000001</v>
      </c>
      <c r="F8" s="8">
        <f t="shared" si="4"/>
        <v>250682.78000000003</v>
      </c>
      <c r="G8" s="8">
        <f t="shared" si="4"/>
        <v>252598.71000000005</v>
      </c>
    </row>
    <row r="9" spans="1:11" x14ac:dyDescent="0.3">
      <c r="A9" s="9" t="s">
        <v>8</v>
      </c>
      <c r="B9" s="10">
        <f t="shared" ref="B9:C9" si="5">B7+B8</f>
        <v>-4975.7092899999989</v>
      </c>
      <c r="C9" s="10">
        <f t="shared" si="5"/>
        <v>-1816.3389079999761</v>
      </c>
      <c r="D9" s="10">
        <f t="shared" ref="D9:G9" si="6">D7+D8</f>
        <v>-7391.6059999999998</v>
      </c>
      <c r="E9" s="10">
        <f t="shared" si="6"/>
        <v>-12233.902000000002</v>
      </c>
      <c r="F9" s="10">
        <f t="shared" si="6"/>
        <v>-11743.919999999984</v>
      </c>
      <c r="G9" s="10">
        <f t="shared" si="6"/>
        <v>-15627.989999999962</v>
      </c>
    </row>
    <row r="10" spans="1:11" x14ac:dyDescent="0.3">
      <c r="A10" s="5" t="s">
        <v>9</v>
      </c>
      <c r="B10" s="22">
        <v>-921.31412999999998</v>
      </c>
      <c r="C10" s="22">
        <v>-1387.78</v>
      </c>
      <c r="D10" s="6">
        <v>-2003</v>
      </c>
      <c r="E10" s="6">
        <v>-1958</v>
      </c>
      <c r="F10" s="6">
        <v>-1803</v>
      </c>
      <c r="G10" s="6">
        <v>-1699</v>
      </c>
      <c r="I10" s="31"/>
      <c r="J10" s="31"/>
      <c r="K10" s="31"/>
    </row>
    <row r="11" spans="1:11" x14ac:dyDescent="0.3">
      <c r="A11" s="5" t="s">
        <v>10</v>
      </c>
      <c r="B11" s="22">
        <v>-118.43062999999999</v>
      </c>
      <c r="C11" s="22">
        <v>-719</v>
      </c>
      <c r="D11" s="6">
        <v>-719</v>
      </c>
      <c r="E11" s="6">
        <v>-719</v>
      </c>
      <c r="F11" s="6">
        <v>-719</v>
      </c>
      <c r="G11" s="6">
        <v>-719</v>
      </c>
    </row>
    <row r="12" spans="1:11" x14ac:dyDescent="0.3">
      <c r="A12" s="5" t="s">
        <v>11</v>
      </c>
      <c r="B12" s="22">
        <v>1310.3111200000001</v>
      </c>
      <c r="C12" s="22">
        <v>519</v>
      </c>
      <c r="D12" s="6">
        <v>-707</v>
      </c>
      <c r="E12" s="6">
        <v>-603</v>
      </c>
      <c r="F12" s="6">
        <v>-609</v>
      </c>
      <c r="G12" s="6">
        <v>-526</v>
      </c>
    </row>
    <row r="13" spans="1:11" x14ac:dyDescent="0.3">
      <c r="A13" s="5" t="s">
        <v>12</v>
      </c>
      <c r="B13" s="22">
        <v>3658.9034799999999</v>
      </c>
      <c r="C13" s="22">
        <v>5298</v>
      </c>
      <c r="D13" s="6">
        <v>10606</v>
      </c>
      <c r="E13" s="6">
        <v>11541</v>
      </c>
      <c r="F13" s="6">
        <v>11916</v>
      </c>
      <c r="G13" s="6">
        <v>12292</v>
      </c>
    </row>
    <row r="14" spans="1:11" x14ac:dyDescent="0.3">
      <c r="A14" s="7" t="s">
        <v>13</v>
      </c>
      <c r="B14" s="23">
        <v>12464.378000000001</v>
      </c>
      <c r="C14" s="23">
        <v>12508.689</v>
      </c>
      <c r="D14" s="8">
        <v>14624.045</v>
      </c>
      <c r="E14" s="8">
        <v>15372.728999999999</v>
      </c>
      <c r="F14" s="8">
        <v>16110.198</v>
      </c>
      <c r="G14" s="8">
        <v>16501.678</v>
      </c>
    </row>
    <row r="15" spans="1:11" x14ac:dyDescent="0.3">
      <c r="A15" s="11" t="s">
        <v>14</v>
      </c>
      <c r="B15" s="12">
        <f t="shared" ref="B15:C15" si="7">SUM(B10:B14)</f>
        <v>16393.847840000002</v>
      </c>
      <c r="C15" s="12">
        <f t="shared" si="7"/>
        <v>16218.909</v>
      </c>
      <c r="D15" s="12">
        <f t="shared" ref="D15:G15" si="8">SUM(D10:D14)</f>
        <v>21801.044999999998</v>
      </c>
      <c r="E15" s="12">
        <f t="shared" si="8"/>
        <v>23633.728999999999</v>
      </c>
      <c r="F15" s="12">
        <f t="shared" si="8"/>
        <v>24895.198</v>
      </c>
      <c r="G15" s="12">
        <f t="shared" si="8"/>
        <v>25849.678</v>
      </c>
    </row>
    <row r="16" spans="1:11" x14ac:dyDescent="0.3">
      <c r="A16" s="5" t="s">
        <v>15</v>
      </c>
      <c r="B16" s="24">
        <v>-13117.102999999999</v>
      </c>
      <c r="C16" s="24">
        <v>-14371.816999999999</v>
      </c>
      <c r="D16" s="13">
        <v>-14433.01</v>
      </c>
      <c r="E16" s="13">
        <v>-14598.438</v>
      </c>
      <c r="F16" s="13">
        <v>-14817.305</v>
      </c>
      <c r="G16" s="13">
        <v>-14845.598</v>
      </c>
    </row>
    <row r="17" spans="1:7" x14ac:dyDescent="0.3">
      <c r="A17" s="14" t="s">
        <v>16</v>
      </c>
      <c r="B17" s="15">
        <f t="shared" ref="B17:C17" si="9">B9+B15+B16</f>
        <v>-1698.9644499999958</v>
      </c>
      <c r="C17" s="15">
        <f t="shared" si="9"/>
        <v>30.753092000024481</v>
      </c>
      <c r="D17" s="15">
        <f t="shared" ref="D17:G17" si="10">D9+D15+D16</f>
        <v>-23.571000000001732</v>
      </c>
      <c r="E17" s="15">
        <f t="shared" si="10"/>
        <v>-3198.6110000000026</v>
      </c>
      <c r="F17" s="15">
        <f t="shared" si="10"/>
        <v>-1666.0269999999837</v>
      </c>
      <c r="G17" s="15">
        <f t="shared" si="10"/>
        <v>-4623.9099999999617</v>
      </c>
    </row>
    <row r="18" spans="1:7" ht="17.100000000000001" customHeight="1" x14ac:dyDescent="0.3">
      <c r="A18" s="5"/>
      <c r="B18" s="6"/>
      <c r="C18" s="6"/>
      <c r="D18" s="17"/>
      <c r="E18" s="17"/>
      <c r="F18" s="17"/>
      <c r="G18" s="17"/>
    </row>
    <row r="19" spans="1:7" x14ac:dyDescent="0.3">
      <c r="A19" s="16" t="s">
        <v>17</v>
      </c>
      <c r="B19" s="6"/>
      <c r="C19" s="6"/>
      <c r="D19" s="6"/>
      <c r="E19" s="6"/>
      <c r="F19" s="6"/>
      <c r="G19" s="6"/>
    </row>
    <row r="20" spans="1:7" x14ac:dyDescent="0.3">
      <c r="A20" s="5" t="s">
        <v>18</v>
      </c>
      <c r="B20" s="22">
        <v>16000</v>
      </c>
      <c r="C20" s="22">
        <v>40.07593</v>
      </c>
      <c r="D20" s="6">
        <v>0</v>
      </c>
      <c r="E20" s="6">
        <v>3664</v>
      </c>
      <c r="F20" s="6">
        <v>2131</v>
      </c>
      <c r="G20" s="6">
        <v>5089</v>
      </c>
    </row>
    <row r="21" spans="1:7" x14ac:dyDescent="0.3">
      <c r="A21" s="5" t="s">
        <v>96</v>
      </c>
      <c r="B21" s="22">
        <v>1606.574564</v>
      </c>
      <c r="C21" s="22">
        <v>35.289000000000001</v>
      </c>
      <c r="D21" s="6">
        <v>63.192</v>
      </c>
      <c r="E21" s="6">
        <v>63.192</v>
      </c>
      <c r="F21" s="6">
        <v>63.192</v>
      </c>
      <c r="G21" s="6">
        <v>63.192</v>
      </c>
    </row>
    <row r="22" spans="1:7" x14ac:dyDescent="0.3">
      <c r="A22" s="5" t="s">
        <v>97</v>
      </c>
      <c r="B22" s="22">
        <v>-1928.0158200000001</v>
      </c>
      <c r="C22" s="22">
        <v>-106.116</v>
      </c>
      <c r="D22" s="6">
        <v>-528.10699999999997</v>
      </c>
      <c r="E22" s="6">
        <v>-528.10699999999997</v>
      </c>
      <c r="F22" s="6">
        <v>-528.10699999999997</v>
      </c>
      <c r="G22" s="6">
        <v>-528.10699999999997</v>
      </c>
    </row>
    <row r="23" spans="1:7" x14ac:dyDescent="0.3">
      <c r="A23" s="5" t="s">
        <v>98</v>
      </c>
      <c r="B23" s="22">
        <v>0</v>
      </c>
      <c r="C23" s="22">
        <v>-0.23800000001006083</v>
      </c>
      <c r="D23" s="17">
        <v>488</v>
      </c>
      <c r="E23" s="17">
        <v>0</v>
      </c>
      <c r="F23" s="17">
        <v>0</v>
      </c>
      <c r="G23" s="17">
        <v>0</v>
      </c>
    </row>
    <row r="24" spans="1:7" x14ac:dyDescent="0.3">
      <c r="A24" s="5" t="s">
        <v>99</v>
      </c>
      <c r="B24" s="22">
        <v>-13979.59592</v>
      </c>
      <c r="C24" s="22">
        <v>0.23199999999999932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3">
      <c r="A25" s="7" t="s">
        <v>81</v>
      </c>
      <c r="B25" s="23">
        <v>0</v>
      </c>
      <c r="C25" s="23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3">
      <c r="A26" s="14" t="s">
        <v>19</v>
      </c>
      <c r="B26" s="15">
        <f t="shared" ref="B26:C26" si="11">SUM(B20:B25)</f>
        <v>1698.9628239999984</v>
      </c>
      <c r="C26" s="15">
        <f t="shared" si="11"/>
        <v>-30.75707000001006</v>
      </c>
      <c r="D26" s="15">
        <f t="shared" ref="D26:G26" si="12">SUM(D20:D25)</f>
        <v>23.085000000000036</v>
      </c>
      <c r="E26" s="15">
        <f t="shared" si="12"/>
        <v>3199.085</v>
      </c>
      <c r="F26" s="15">
        <f t="shared" si="12"/>
        <v>1666.085</v>
      </c>
      <c r="G26" s="15">
        <f t="shared" si="12"/>
        <v>4624.085</v>
      </c>
    </row>
    <row r="27" spans="1:7" x14ac:dyDescent="0.3">
      <c r="A27" s="5" t="s">
        <v>20</v>
      </c>
      <c r="B27" s="6">
        <f>B17+B26</f>
        <v>-1.6259999974863604E-3</v>
      </c>
      <c r="C27" s="6">
        <f t="shared" ref="C27" si="13">C17+C26</f>
        <v>-3.9779999855795722E-3</v>
      </c>
      <c r="D27" s="6">
        <f>D17+D26</f>
        <v>-0.4860000000016953</v>
      </c>
      <c r="E27" s="6">
        <f t="shared" ref="E27:G27" si="14">E17+E26</f>
        <v>0.47399999999743159</v>
      </c>
      <c r="F27" s="6">
        <f t="shared" si="14"/>
        <v>5.8000000016363629E-2</v>
      </c>
      <c r="G27" s="6">
        <f t="shared" si="14"/>
        <v>0.17500000003838068</v>
      </c>
    </row>
    <row r="28" spans="1:7" x14ac:dyDescent="0.3">
      <c r="A28" s="5"/>
      <c r="B28" s="5"/>
      <c r="C28" s="5"/>
      <c r="D28" s="5"/>
      <c r="E28" s="5"/>
      <c r="F28" s="5"/>
      <c r="G28" s="5"/>
    </row>
    <row r="29" spans="1:7" x14ac:dyDescent="0.3">
      <c r="A29" s="5"/>
      <c r="B29" s="6"/>
      <c r="C29" s="6"/>
      <c r="D29" s="6"/>
      <c r="E29" s="6"/>
      <c r="F29" s="6"/>
      <c r="G29" s="6"/>
    </row>
    <row r="30" spans="1:7" x14ac:dyDescent="0.3">
      <c r="A30" s="16" t="s">
        <v>21</v>
      </c>
      <c r="B30" s="6"/>
      <c r="C30" s="6"/>
      <c r="D30" s="6"/>
      <c r="E30" s="6"/>
      <c r="F30" s="6"/>
      <c r="G30" s="6"/>
    </row>
    <row r="31" spans="1:7" x14ac:dyDescent="0.3">
      <c r="A31" s="5" t="s">
        <v>22</v>
      </c>
      <c r="B31" s="22">
        <v>15090.31337</v>
      </c>
      <c r="C31" s="22">
        <v>16457.42786</v>
      </c>
      <c r="D31" s="6">
        <v>15274.513000000001</v>
      </c>
      <c r="E31" s="6">
        <v>15306.513000000001</v>
      </c>
      <c r="F31" s="6">
        <v>15747.99</v>
      </c>
      <c r="G31" s="6">
        <v>15747.99</v>
      </c>
    </row>
    <row r="32" spans="1:7" x14ac:dyDescent="0.3">
      <c r="A32" s="5" t="s">
        <v>23</v>
      </c>
      <c r="B32" s="22">
        <v>27622.192920000001</v>
      </c>
      <c r="C32" s="22">
        <v>26271.6757</v>
      </c>
      <c r="D32" s="6">
        <v>28921.522000000001</v>
      </c>
      <c r="E32" s="6">
        <v>29188.205999999998</v>
      </c>
      <c r="F32" s="6">
        <v>29188.205999999998</v>
      </c>
      <c r="G32" s="6">
        <v>29188.205999999998</v>
      </c>
    </row>
    <row r="33" spans="1:7" x14ac:dyDescent="0.3">
      <c r="A33" s="5" t="s">
        <v>24</v>
      </c>
      <c r="B33" s="22">
        <v>21155.72983</v>
      </c>
      <c r="C33" s="22">
        <v>22689.22018</v>
      </c>
      <c r="D33" s="6">
        <v>18185.932000000001</v>
      </c>
      <c r="E33" s="6">
        <v>17893.928</v>
      </c>
      <c r="F33" s="6">
        <v>17893.928</v>
      </c>
      <c r="G33" s="6">
        <v>17893.928</v>
      </c>
    </row>
    <row r="34" spans="1:7" x14ac:dyDescent="0.3">
      <c r="A34" s="5" t="s">
        <v>25</v>
      </c>
      <c r="B34" s="22">
        <v>26404.508470000001</v>
      </c>
      <c r="C34" s="24">
        <v>28778.445739999999</v>
      </c>
      <c r="D34" s="6">
        <v>25330.634999999998</v>
      </c>
      <c r="E34" s="18">
        <v>30106.777999999998</v>
      </c>
      <c r="F34" s="18">
        <v>30106.777999999998</v>
      </c>
      <c r="G34" s="18">
        <v>30106.777999999998</v>
      </c>
    </row>
    <row r="35" spans="1:7" x14ac:dyDescent="0.3">
      <c r="A35" s="5" t="s">
        <v>26</v>
      </c>
      <c r="B35" s="22">
        <v>8492.3831200000004</v>
      </c>
      <c r="C35" s="24">
        <v>11273.7381</v>
      </c>
      <c r="D35" s="6">
        <v>8601.6830000000009</v>
      </c>
      <c r="E35" s="18">
        <v>8601.6830000000009</v>
      </c>
      <c r="F35" s="18">
        <v>8601.6830000000009</v>
      </c>
      <c r="G35" s="18">
        <v>8601.6830000000009</v>
      </c>
    </row>
    <row r="36" spans="1:7" x14ac:dyDescent="0.3">
      <c r="A36" s="7" t="s">
        <v>27</v>
      </c>
      <c r="B36" s="23">
        <v>5130.7218199999998</v>
      </c>
      <c r="C36" s="23">
        <v>8559.0006570000005</v>
      </c>
      <c r="D36" s="8">
        <v>12982.427</v>
      </c>
      <c r="E36" s="8">
        <v>12757.700999999999</v>
      </c>
      <c r="F36" s="8">
        <v>10576.700999999999</v>
      </c>
      <c r="G36" s="8">
        <v>10576.700999999999</v>
      </c>
    </row>
    <row r="37" spans="1:7" x14ac:dyDescent="0.3">
      <c r="A37" s="14" t="s">
        <v>28</v>
      </c>
      <c r="B37" s="15">
        <f t="shared" ref="B37" si="15">SUM(B31:B36)</f>
        <v>103895.84953000001</v>
      </c>
      <c r="C37" s="15">
        <f>SUM(C31:C36)</f>
        <v>114029.508237</v>
      </c>
      <c r="D37" s="15">
        <f t="shared" ref="D37:G37" si="16">SUM(D31:D36)</f>
        <v>109296.712</v>
      </c>
      <c r="E37" s="15">
        <f>SUM(E31:E36)</f>
        <v>113854.80899999999</v>
      </c>
      <c r="F37" s="15">
        <f t="shared" si="16"/>
        <v>112115.28600000001</v>
      </c>
      <c r="G37" s="15">
        <f t="shared" si="16"/>
        <v>112115.28600000001</v>
      </c>
    </row>
    <row r="38" spans="1:7" x14ac:dyDescent="0.3">
      <c r="A38" s="5" t="s">
        <v>29</v>
      </c>
      <c r="B38" s="22">
        <v>30161.796979999999</v>
      </c>
      <c r="C38" s="24">
        <v>28978.655709999999</v>
      </c>
      <c r="D38" s="6">
        <v>27967.606</v>
      </c>
      <c r="E38" s="18">
        <v>26633.18</v>
      </c>
      <c r="F38" s="18">
        <v>26462.886999999999</v>
      </c>
      <c r="G38" s="18">
        <v>26462.886999999999</v>
      </c>
    </row>
    <row r="39" spans="1:7" x14ac:dyDescent="0.3">
      <c r="A39" s="5" t="s">
        <v>30</v>
      </c>
      <c r="B39" s="22">
        <v>37666.034910000002</v>
      </c>
      <c r="C39" s="24">
        <v>38549.077100000002</v>
      </c>
      <c r="D39" s="6">
        <v>37953.652999999998</v>
      </c>
      <c r="E39" s="18">
        <v>37790.339</v>
      </c>
      <c r="F39" s="18">
        <v>37014.642</v>
      </c>
      <c r="G39" s="18">
        <v>36885.572</v>
      </c>
    </row>
    <row r="40" spans="1:7" x14ac:dyDescent="0.3">
      <c r="A40" s="5" t="s">
        <v>31</v>
      </c>
      <c r="B40" s="22">
        <v>6621.6435000000001</v>
      </c>
      <c r="C40" s="24">
        <v>6946.3121440000004</v>
      </c>
      <c r="D40" s="6">
        <v>6775.9560000000001</v>
      </c>
      <c r="E40" s="18">
        <v>6573.6719999999996</v>
      </c>
      <c r="F40" s="18">
        <v>6926.9920000000002</v>
      </c>
      <c r="G40" s="18">
        <v>7068.3209999999999</v>
      </c>
    </row>
    <row r="41" spans="1:7" x14ac:dyDescent="0.3">
      <c r="A41" s="5" t="s">
        <v>32</v>
      </c>
      <c r="B41" s="22">
        <v>4730.1181500000002</v>
      </c>
      <c r="C41" s="24">
        <v>4967.7951210000001</v>
      </c>
      <c r="D41" s="6">
        <v>4567.5940000000001</v>
      </c>
      <c r="E41" s="18">
        <v>4167.3010000000004</v>
      </c>
      <c r="F41" s="18">
        <v>4167.3010000000004</v>
      </c>
      <c r="G41" s="18">
        <v>4167.3010000000004</v>
      </c>
    </row>
    <row r="42" spans="1:7" x14ac:dyDescent="0.3">
      <c r="A42" s="5" t="s">
        <v>33</v>
      </c>
      <c r="B42" s="22">
        <v>6836.8986500000001</v>
      </c>
      <c r="C42" s="24">
        <v>7983.529501</v>
      </c>
      <c r="D42" s="6">
        <v>8234.0810000000001</v>
      </c>
      <c r="E42" s="18">
        <v>9315.9699999999993</v>
      </c>
      <c r="F42" s="18">
        <v>9315.9699999999993</v>
      </c>
      <c r="G42" s="18">
        <v>9315.9699999999993</v>
      </c>
    </row>
    <row r="43" spans="1:7" x14ac:dyDescent="0.3">
      <c r="A43" s="7" t="s">
        <v>34</v>
      </c>
      <c r="B43" s="23">
        <v>2769.5401900000002</v>
      </c>
      <c r="C43" s="23">
        <v>2981.5932120000002</v>
      </c>
      <c r="D43" s="8">
        <v>2942.5219999999999</v>
      </c>
      <c r="E43" s="8">
        <v>3012.5219999999999</v>
      </c>
      <c r="F43" s="8">
        <v>3005.681</v>
      </c>
      <c r="G43" s="8">
        <v>2998.84</v>
      </c>
    </row>
    <row r="44" spans="1:7" x14ac:dyDescent="0.3">
      <c r="A44" s="14" t="s">
        <v>35</v>
      </c>
      <c r="B44" s="15">
        <f t="shared" ref="B44:C44" si="17">SUM(B38:B43)</f>
        <v>88786.032380000004</v>
      </c>
      <c r="C44" s="15">
        <f t="shared" si="17"/>
        <v>90406.962788000004</v>
      </c>
      <c r="D44" s="15">
        <f t="shared" ref="D44:G44" si="18">SUM(D38:D43)</f>
        <v>88441.411999999997</v>
      </c>
      <c r="E44" s="15">
        <f t="shared" si="18"/>
        <v>87492.984000000011</v>
      </c>
      <c r="F44" s="15">
        <f t="shared" si="18"/>
        <v>86893.472999999998</v>
      </c>
      <c r="G44" s="15">
        <f t="shared" si="18"/>
        <v>86898.891000000003</v>
      </c>
    </row>
    <row r="45" spans="1:7" x14ac:dyDescent="0.3">
      <c r="A45" s="5" t="s">
        <v>36</v>
      </c>
      <c r="B45" s="22">
        <v>979.83308999999997</v>
      </c>
      <c r="C45" s="24">
        <v>92.030525999999995</v>
      </c>
      <c r="D45" s="6">
        <v>515.86699999999996</v>
      </c>
      <c r="E45" s="18">
        <v>-439.13299999999998</v>
      </c>
      <c r="F45" s="18">
        <v>-439.13299999999998</v>
      </c>
      <c r="G45" s="18">
        <v>-439.13299999999998</v>
      </c>
    </row>
    <row r="46" spans="1:7" x14ac:dyDescent="0.3">
      <c r="A46" s="5" t="s">
        <v>37</v>
      </c>
      <c r="B46" s="22">
        <v>19199.55213</v>
      </c>
      <c r="C46" s="24">
        <v>21321.288540000001</v>
      </c>
      <c r="D46" s="6">
        <v>22609.848000000002</v>
      </c>
      <c r="E46" s="18">
        <v>20977.848000000002</v>
      </c>
      <c r="F46" s="18">
        <v>19605.335999999999</v>
      </c>
      <c r="G46" s="18">
        <v>19432.825000000001</v>
      </c>
    </row>
    <row r="47" spans="1:7" x14ac:dyDescent="0.3">
      <c r="A47" s="5" t="s">
        <v>38</v>
      </c>
      <c r="B47" s="22">
        <v>682.95713999999998</v>
      </c>
      <c r="C47" s="24">
        <v>-380.70819299999999</v>
      </c>
      <c r="D47" s="6">
        <v>-2282.7710000000002</v>
      </c>
      <c r="E47" s="18">
        <v>-3355.1559999999999</v>
      </c>
      <c r="F47" s="18">
        <v>-3236.1770000000001</v>
      </c>
      <c r="G47" s="18">
        <v>-3307.7719999999999</v>
      </c>
    </row>
    <row r="48" spans="1:7" x14ac:dyDescent="0.3">
      <c r="A48" s="5" t="s">
        <v>39</v>
      </c>
      <c r="B48" s="22">
        <v>3530.8151499999999</v>
      </c>
      <c r="C48" s="24">
        <v>3778.7554110000001</v>
      </c>
      <c r="D48" s="6">
        <v>3909.9430000000002</v>
      </c>
      <c r="E48" s="18">
        <v>3909.9430000000002</v>
      </c>
      <c r="F48" s="18">
        <v>3909.9430000000002</v>
      </c>
      <c r="G48" s="18">
        <v>3909.9430000000002</v>
      </c>
    </row>
    <row r="49" spans="1:7" x14ac:dyDescent="0.3">
      <c r="A49" s="7" t="s">
        <v>40</v>
      </c>
      <c r="B49" s="23">
        <v>4325.0913600000003</v>
      </c>
      <c r="C49" s="23">
        <v>4430.795513</v>
      </c>
      <c r="D49" s="8">
        <v>4507.4449999999997</v>
      </c>
      <c r="E49" s="8">
        <v>4563.6949999999997</v>
      </c>
      <c r="F49" s="8">
        <v>4554.0479999999998</v>
      </c>
      <c r="G49" s="8">
        <v>4544.4009999999998</v>
      </c>
    </row>
    <row r="50" spans="1:7" x14ac:dyDescent="0.3">
      <c r="A50" s="19" t="s">
        <v>168</v>
      </c>
      <c r="B50" s="20">
        <f t="shared" ref="B50:C50" si="19">SUM(B45:B49)</f>
        <v>28718.248869999996</v>
      </c>
      <c r="C50" s="20">
        <f t="shared" si="19"/>
        <v>29242.161797000004</v>
      </c>
      <c r="D50" s="20">
        <f t="shared" ref="D50:G50" si="20">SUM(D45:D49)</f>
        <v>29260.331999999999</v>
      </c>
      <c r="E50" s="20">
        <f t="shared" si="20"/>
        <v>25657.197</v>
      </c>
      <c r="F50" s="20">
        <f t="shared" si="20"/>
        <v>24394.016999999996</v>
      </c>
      <c r="G50" s="20">
        <f t="shared" si="20"/>
        <v>24140.263999999996</v>
      </c>
    </row>
    <row r="51" spans="1:7" x14ac:dyDescent="0.3">
      <c r="A51" s="5" t="s">
        <v>41</v>
      </c>
      <c r="B51" s="22">
        <v>3322.8136800000002</v>
      </c>
      <c r="C51" s="22">
        <v>6222.6301000000003</v>
      </c>
      <c r="D51" s="6">
        <v>11363.641</v>
      </c>
      <c r="E51" s="6">
        <v>14865.611000000001</v>
      </c>
      <c r="F51" s="6">
        <v>15922.307000000001</v>
      </c>
      <c r="G51" s="6">
        <v>17718.572</v>
      </c>
    </row>
    <row r="52" spans="1:7" x14ac:dyDescent="0.3">
      <c r="A52" s="5" t="s">
        <v>42</v>
      </c>
      <c r="B52" s="22">
        <v>14405.45167</v>
      </c>
      <c r="C52" s="22">
        <v>14063.168170000001</v>
      </c>
      <c r="D52" s="6">
        <v>14333.049000000001</v>
      </c>
      <c r="E52" s="6">
        <v>15152.249</v>
      </c>
      <c r="F52" s="6">
        <v>15152.249</v>
      </c>
      <c r="G52" s="6">
        <v>15152.249</v>
      </c>
    </row>
    <row r="53" spans="1:7" x14ac:dyDescent="0.3">
      <c r="A53" s="7" t="s">
        <v>43</v>
      </c>
      <c r="B53" s="23">
        <v>-1614.7162000000001</v>
      </c>
      <c r="C53" s="23">
        <v>-6216.5519999999997</v>
      </c>
      <c r="D53" s="8">
        <v>-10514.052</v>
      </c>
      <c r="E53" s="8">
        <v>-8359.0519999999997</v>
      </c>
      <c r="F53" s="8">
        <v>-3794.5520000000001</v>
      </c>
      <c r="G53" s="8">
        <v>-3426.5520000000001</v>
      </c>
    </row>
    <row r="54" spans="1:7" x14ac:dyDescent="0.3">
      <c r="A54" s="19" t="s">
        <v>44</v>
      </c>
      <c r="B54" s="20">
        <f t="shared" ref="B54:C54" si="21">B37+B44+B50+B51+B52+B53</f>
        <v>237513.67993000001</v>
      </c>
      <c r="C54" s="20">
        <f t="shared" si="21"/>
        <v>247747.87909200002</v>
      </c>
      <c r="D54" s="20">
        <f t="shared" ref="D54:G54" si="22">D37+D44+D50+D51+D52+D53</f>
        <v>242181.09400000001</v>
      </c>
      <c r="E54" s="20">
        <f t="shared" si="22"/>
        <v>248663.79800000001</v>
      </c>
      <c r="F54" s="20">
        <f t="shared" si="22"/>
        <v>250682.78000000003</v>
      </c>
      <c r="G54" s="20">
        <f t="shared" si="22"/>
        <v>252598.71000000005</v>
      </c>
    </row>
    <row r="57" spans="1:7" x14ac:dyDescent="0.3">
      <c r="B57" s="21"/>
      <c r="C57" s="21"/>
      <c r="D57" s="21"/>
      <c r="E57" s="21"/>
      <c r="F57" s="21"/>
      <c r="G57" s="21"/>
    </row>
    <row r="58" spans="1:7" x14ac:dyDescent="0.3">
      <c r="B58" s="21"/>
      <c r="C58" s="21"/>
      <c r="D58" s="21"/>
      <c r="E58" s="21"/>
      <c r="F58" s="21"/>
      <c r="G58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1F5A1-9484-4446-9EF8-1B8394CB8097}">
  <dimension ref="A1:G31"/>
  <sheetViews>
    <sheetView workbookViewId="0">
      <selection activeCell="A23" sqref="A23:A24"/>
    </sheetView>
  </sheetViews>
  <sheetFormatPr baseColWidth="10" defaultColWidth="11.44140625" defaultRowHeight="10.199999999999999" x14ac:dyDescent="0.2"/>
  <cols>
    <col min="1" max="1" width="49.5546875" style="5" bestFit="1" customWidth="1"/>
    <col min="2" max="3" width="11.44140625" style="5" customWidth="1"/>
    <col min="4" max="16384" width="11.44140625" style="5"/>
  </cols>
  <sheetData>
    <row r="1" spans="1:7" x14ac:dyDescent="0.2">
      <c r="A1" s="1"/>
      <c r="B1" s="2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</row>
    <row r="2" spans="1:7" x14ac:dyDescent="0.2">
      <c r="A2" s="3"/>
      <c r="B2" s="4">
        <v>2021</v>
      </c>
      <c r="C2" s="4">
        <f>B2+1</f>
        <v>2022</v>
      </c>
      <c r="D2" s="4">
        <f t="shared" ref="D2:G2" si="0">C2+1</f>
        <v>2023</v>
      </c>
      <c r="E2" s="4">
        <f t="shared" si="0"/>
        <v>2024</v>
      </c>
      <c r="F2" s="4">
        <f t="shared" si="0"/>
        <v>2025</v>
      </c>
      <c r="G2" s="4">
        <f t="shared" si="0"/>
        <v>2026</v>
      </c>
    </row>
    <row r="3" spans="1:7" x14ac:dyDescent="0.2">
      <c r="A3" s="5" t="s">
        <v>45</v>
      </c>
      <c r="B3" s="25">
        <v>35708.10527</v>
      </c>
      <c r="C3" s="25">
        <v>73255</v>
      </c>
      <c r="D3" s="26">
        <v>59200</v>
      </c>
      <c r="E3" s="26">
        <v>46293</v>
      </c>
      <c r="F3" s="26">
        <v>38187</v>
      </c>
      <c r="G3" s="26">
        <v>34687</v>
      </c>
    </row>
    <row r="4" spans="1:7" x14ac:dyDescent="0.2">
      <c r="A4" s="5" t="s">
        <v>46</v>
      </c>
      <c r="B4" s="25">
        <v>100</v>
      </c>
      <c r="C4" s="25">
        <v>0</v>
      </c>
      <c r="D4" s="26">
        <v>0</v>
      </c>
      <c r="E4" s="26">
        <v>0</v>
      </c>
      <c r="F4" s="26">
        <v>0</v>
      </c>
      <c r="G4" s="26">
        <v>0</v>
      </c>
    </row>
    <row r="5" spans="1:7" x14ac:dyDescent="0.2">
      <c r="A5" s="5" t="s">
        <v>47</v>
      </c>
      <c r="B5" s="25">
        <v>20515.050999999999</v>
      </c>
      <c r="C5" s="25">
        <v>3710</v>
      </c>
      <c r="D5" s="26">
        <v>3619</v>
      </c>
      <c r="E5" s="26">
        <v>643</v>
      </c>
      <c r="F5" s="26">
        <v>669</v>
      </c>
      <c r="G5" s="26">
        <v>696</v>
      </c>
    </row>
    <row r="6" spans="1:7" x14ac:dyDescent="0.2">
      <c r="A6" s="5" t="s">
        <v>48</v>
      </c>
      <c r="B6" s="25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</row>
    <row r="7" spans="1:7" x14ac:dyDescent="0.2">
      <c r="A7" s="5" t="s">
        <v>13</v>
      </c>
      <c r="B7" s="25">
        <v>0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</row>
    <row r="8" spans="1:7" x14ac:dyDescent="0.2">
      <c r="A8" s="19" t="s">
        <v>49</v>
      </c>
      <c r="B8" s="20">
        <f>SUM(B3:B7)</f>
        <v>56323.156269999999</v>
      </c>
      <c r="C8" s="20">
        <f t="shared" ref="C8:G8" si="1">SUM(C3:C7)</f>
        <v>76965</v>
      </c>
      <c r="D8" s="20">
        <f t="shared" si="1"/>
        <v>62819</v>
      </c>
      <c r="E8" s="20">
        <f t="shared" si="1"/>
        <v>46936</v>
      </c>
      <c r="F8" s="20">
        <f t="shared" si="1"/>
        <v>38856</v>
      </c>
      <c r="G8" s="20">
        <f t="shared" si="1"/>
        <v>35383</v>
      </c>
    </row>
    <row r="9" spans="1:7" x14ac:dyDescent="0.2">
      <c r="A9" s="5" t="s">
        <v>50</v>
      </c>
      <c r="B9" s="25">
        <v>-5893.85743</v>
      </c>
      <c r="C9" s="25">
        <v>-14801</v>
      </c>
      <c r="D9" s="26">
        <v>-11840</v>
      </c>
      <c r="E9" s="26">
        <v>-9258</v>
      </c>
      <c r="F9" s="26">
        <v>-7637</v>
      </c>
      <c r="G9" s="26">
        <v>-6937</v>
      </c>
    </row>
    <row r="10" spans="1:7" x14ac:dyDescent="0.2">
      <c r="A10" s="5" t="s">
        <v>51</v>
      </c>
      <c r="B10" s="25">
        <v>-1852.117</v>
      </c>
      <c r="C10" s="25">
        <v>-750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">
      <c r="A11" s="5" t="s">
        <v>52</v>
      </c>
      <c r="B11" s="25">
        <v>-21124.962</v>
      </c>
      <c r="C11" s="25">
        <v>0</v>
      </c>
      <c r="D11" s="26">
        <v>-9000</v>
      </c>
      <c r="E11" s="26">
        <v>0</v>
      </c>
      <c r="F11" s="26">
        <v>0</v>
      </c>
      <c r="G11" s="26">
        <v>0</v>
      </c>
    </row>
    <row r="12" spans="1:7" x14ac:dyDescent="0.2">
      <c r="A12" s="5" t="s">
        <v>53</v>
      </c>
      <c r="B12" s="25">
        <v>0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5" t="s">
        <v>54</v>
      </c>
      <c r="B13" s="25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">
      <c r="A14" s="5" t="s">
        <v>55</v>
      </c>
      <c r="B14" s="25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">
      <c r="A15" s="5" t="s">
        <v>56</v>
      </c>
      <c r="B15" s="25">
        <v>-9256.3724000000002</v>
      </c>
      <c r="C15" s="25">
        <v>-52900</v>
      </c>
      <c r="D15" s="26">
        <v>-38360</v>
      </c>
      <c r="E15" s="26">
        <v>-33371</v>
      </c>
      <c r="F15" s="26">
        <v>-28419</v>
      </c>
      <c r="G15" s="26">
        <v>-22661</v>
      </c>
    </row>
    <row r="16" spans="1:7" x14ac:dyDescent="0.2">
      <c r="A16" s="19" t="s">
        <v>57</v>
      </c>
      <c r="B16" s="20">
        <f>SUM(B9:B15)</f>
        <v>-38127.308830000002</v>
      </c>
      <c r="C16" s="20">
        <f t="shared" ref="C16:G16" si="2">SUM(C9:C15)</f>
        <v>-68451</v>
      </c>
      <c r="D16" s="20">
        <f t="shared" si="2"/>
        <v>-59200</v>
      </c>
      <c r="E16" s="20">
        <f t="shared" si="2"/>
        <v>-42629</v>
      </c>
      <c r="F16" s="20">
        <f t="shared" si="2"/>
        <v>-36056</v>
      </c>
      <c r="G16" s="20">
        <f t="shared" si="2"/>
        <v>-29598</v>
      </c>
    </row>
    <row r="17" spans="1:7" x14ac:dyDescent="0.2">
      <c r="A17" s="5" t="s">
        <v>58</v>
      </c>
      <c r="B17" s="25">
        <v>6112</v>
      </c>
      <c r="C17" s="25">
        <v>2000</v>
      </c>
      <c r="D17" s="26">
        <v>2000</v>
      </c>
      <c r="E17" s="26">
        <v>2000</v>
      </c>
      <c r="F17" s="26">
        <v>2000</v>
      </c>
      <c r="G17" s="26">
        <v>2000</v>
      </c>
    </row>
    <row r="18" spans="1:7" x14ac:dyDescent="0.2">
      <c r="A18" s="5" t="s">
        <v>59</v>
      </c>
      <c r="B18" s="25">
        <v>-6112</v>
      </c>
      <c r="C18" s="25">
        <v>-2000</v>
      </c>
      <c r="D18" s="26">
        <v>-2000</v>
      </c>
      <c r="E18" s="26">
        <v>-2000</v>
      </c>
      <c r="F18" s="26">
        <v>-2000</v>
      </c>
      <c r="G18" s="26">
        <v>-2000</v>
      </c>
    </row>
    <row r="19" spans="1:7" x14ac:dyDescent="0.2">
      <c r="A19" s="5" t="s">
        <v>60</v>
      </c>
      <c r="B19" s="25">
        <v>2100.058</v>
      </c>
      <c r="C19" s="25">
        <v>2000</v>
      </c>
      <c r="D19" s="26">
        <v>2000</v>
      </c>
      <c r="E19" s="26">
        <v>2000</v>
      </c>
      <c r="F19" s="26">
        <v>2000</v>
      </c>
      <c r="G19" s="26">
        <v>2000</v>
      </c>
    </row>
    <row r="20" spans="1:7" x14ac:dyDescent="0.2">
      <c r="A20" s="5" t="s">
        <v>61</v>
      </c>
      <c r="B20" s="25">
        <v>-1056.08392</v>
      </c>
      <c r="C20" s="25">
        <v>-1150</v>
      </c>
      <c r="D20" s="26">
        <f>C20-50</f>
        <v>-1200</v>
      </c>
      <c r="E20" s="26">
        <f t="shared" ref="E20:G20" si="3">D20-50</f>
        <v>-1250</v>
      </c>
      <c r="F20" s="26">
        <f t="shared" si="3"/>
        <v>-1300</v>
      </c>
      <c r="G20" s="26">
        <f t="shared" si="3"/>
        <v>-1350</v>
      </c>
    </row>
    <row r="21" spans="1:7" x14ac:dyDescent="0.2">
      <c r="A21" s="19" t="s">
        <v>62</v>
      </c>
      <c r="B21" s="20">
        <f>SUM(B17:B20)</f>
        <v>1043.97408</v>
      </c>
      <c r="C21" s="20">
        <f t="shared" ref="C21:G21" si="4">SUM(C17:C20)</f>
        <v>850</v>
      </c>
      <c r="D21" s="20">
        <f t="shared" si="4"/>
        <v>800</v>
      </c>
      <c r="E21" s="20">
        <f t="shared" si="4"/>
        <v>750</v>
      </c>
      <c r="F21" s="20">
        <f t="shared" si="4"/>
        <v>700</v>
      </c>
      <c r="G21" s="20">
        <f t="shared" si="4"/>
        <v>650</v>
      </c>
    </row>
    <row r="22" spans="1:7" x14ac:dyDescent="0.2">
      <c r="A22" s="5" t="s">
        <v>63</v>
      </c>
      <c r="B22" s="25">
        <v>-16000</v>
      </c>
      <c r="C22" s="25">
        <v>-104</v>
      </c>
      <c r="D22" s="26">
        <v>0</v>
      </c>
      <c r="E22" s="26">
        <v>-3664</v>
      </c>
      <c r="F22" s="26">
        <v>-2131</v>
      </c>
      <c r="G22" s="26">
        <v>-5089</v>
      </c>
    </row>
    <row r="23" spans="1:7" x14ac:dyDescent="0.2">
      <c r="A23" s="5" t="s">
        <v>167</v>
      </c>
      <c r="B23" s="25">
        <v>1056.08392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">
      <c r="A24" s="5" t="s">
        <v>166</v>
      </c>
      <c r="B24" s="25">
        <v>-2637.9110000000001</v>
      </c>
      <c r="C24" s="25">
        <v>-850</v>
      </c>
      <c r="D24" s="26">
        <f>-D21</f>
        <v>-800</v>
      </c>
      <c r="E24" s="26">
        <f t="shared" ref="E24:G24" si="5">-E21</f>
        <v>-750</v>
      </c>
      <c r="F24" s="26">
        <f t="shared" si="5"/>
        <v>-700</v>
      </c>
      <c r="G24" s="26">
        <f t="shared" si="5"/>
        <v>-650</v>
      </c>
    </row>
    <row r="25" spans="1:7" x14ac:dyDescent="0.2">
      <c r="A25" s="5" t="s">
        <v>100</v>
      </c>
      <c r="B25" s="25">
        <v>22550.260750000001</v>
      </c>
      <c r="C25" s="25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">
      <c r="A26" s="5" t="s">
        <v>101</v>
      </c>
      <c r="B26" s="25">
        <v>-24208.25519</v>
      </c>
      <c r="C26" s="25">
        <f>-3710-4700</f>
        <v>-8410</v>
      </c>
      <c r="D26" s="26">
        <v>-3619</v>
      </c>
      <c r="E26" s="26">
        <v>-643</v>
      </c>
      <c r="F26" s="26">
        <v>-669</v>
      </c>
      <c r="G26" s="26">
        <v>-696</v>
      </c>
    </row>
    <row r="27" spans="1:7" x14ac:dyDescent="0.2">
      <c r="A27" s="5" t="s">
        <v>64</v>
      </c>
      <c r="B27" s="25">
        <v>0</v>
      </c>
      <c r="C27" s="25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">
      <c r="A28" s="19" t="s">
        <v>65</v>
      </c>
      <c r="B28" s="20">
        <f>SUM(B22:B27)</f>
        <v>-19239.821519999998</v>
      </c>
      <c r="C28" s="20">
        <f t="shared" ref="C28:G28" si="6">SUM(C22:C27)</f>
        <v>-9364</v>
      </c>
      <c r="D28" s="20">
        <f t="shared" si="6"/>
        <v>-4419</v>
      </c>
      <c r="E28" s="20">
        <f t="shared" si="6"/>
        <v>-5057</v>
      </c>
      <c r="F28" s="20">
        <f t="shared" si="6"/>
        <v>-3500</v>
      </c>
      <c r="G28" s="20">
        <f t="shared" si="6"/>
        <v>-6435</v>
      </c>
    </row>
    <row r="29" spans="1:7" x14ac:dyDescent="0.2">
      <c r="A29" s="5" t="s">
        <v>66</v>
      </c>
      <c r="B29" s="25">
        <f t="shared" ref="B29:C29" si="7">B8+B16+B21+B28</f>
        <v>0</v>
      </c>
      <c r="C29" s="25">
        <f t="shared" si="7"/>
        <v>0</v>
      </c>
      <c r="D29" s="26">
        <f>D8+D16+D21+D28</f>
        <v>0</v>
      </c>
      <c r="E29" s="26">
        <f t="shared" ref="E29:G29" si="8">E8+E16+E21+E28</f>
        <v>0</v>
      </c>
      <c r="F29" s="26">
        <f t="shared" si="8"/>
        <v>0</v>
      </c>
      <c r="G29" s="26">
        <f t="shared" si="8"/>
        <v>0</v>
      </c>
    </row>
    <row r="31" spans="1:7" x14ac:dyDescent="0.2">
      <c r="D31" s="26"/>
      <c r="E31" s="26"/>
      <c r="F31" s="26"/>
      <c r="G31" s="2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588E-99E0-4460-AE75-75FC773F81EA}">
  <dimension ref="A1:G35"/>
  <sheetViews>
    <sheetView workbookViewId="0">
      <selection activeCell="H11" sqref="H11"/>
    </sheetView>
  </sheetViews>
  <sheetFormatPr baseColWidth="10" defaultColWidth="11.44140625" defaultRowHeight="10.199999999999999" x14ac:dyDescent="0.2"/>
  <cols>
    <col min="1" max="1" width="45.33203125" style="5" customWidth="1"/>
    <col min="2" max="3" width="11.44140625" style="5" customWidth="1"/>
    <col min="4" max="16384" width="11.44140625" style="5"/>
  </cols>
  <sheetData>
    <row r="1" spans="1:7" x14ac:dyDescent="0.2">
      <c r="A1" s="1"/>
      <c r="B1" s="2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</row>
    <row r="2" spans="1:7" x14ac:dyDescent="0.2">
      <c r="A2" s="3"/>
      <c r="B2" s="4">
        <v>2021</v>
      </c>
      <c r="C2" s="4">
        <f>B2+1</f>
        <v>2022</v>
      </c>
      <c r="D2" s="4">
        <f t="shared" ref="D2:G2" si="0">C2+1</f>
        <v>2023</v>
      </c>
      <c r="E2" s="4">
        <f t="shared" si="0"/>
        <v>2024</v>
      </c>
      <c r="F2" s="4">
        <f t="shared" si="0"/>
        <v>2025</v>
      </c>
      <c r="G2" s="4">
        <f t="shared" si="0"/>
        <v>2026</v>
      </c>
    </row>
    <row r="3" spans="1:7" x14ac:dyDescent="0.2">
      <c r="A3" s="5" t="s">
        <v>2</v>
      </c>
      <c r="B3" s="25">
        <v>-118058.461</v>
      </c>
      <c r="C3" s="25">
        <v>-117475</v>
      </c>
      <c r="D3" s="26">
        <v>-121824</v>
      </c>
      <c r="E3" s="26">
        <v>-120564</v>
      </c>
      <c r="F3" s="26">
        <v>-119343</v>
      </c>
      <c r="G3" s="26">
        <v>-119343</v>
      </c>
    </row>
    <row r="4" spans="1:7" x14ac:dyDescent="0.2">
      <c r="A4" s="5" t="s">
        <v>3</v>
      </c>
      <c r="B4" s="25">
        <v>-99743.57432</v>
      </c>
      <c r="C4" s="25">
        <v>-104163</v>
      </c>
      <c r="D4" s="26">
        <v>-102701</v>
      </c>
      <c r="E4" s="26">
        <v>-102701</v>
      </c>
      <c r="F4" s="26">
        <v>-102701</v>
      </c>
      <c r="G4" s="26">
        <v>-102701</v>
      </c>
    </row>
    <row r="5" spans="1:7" x14ac:dyDescent="0.2">
      <c r="A5" s="5" t="s">
        <v>4</v>
      </c>
      <c r="B5" s="25">
        <v>-20455.55804</v>
      </c>
      <c r="C5" s="25">
        <v>-20626.218000000001</v>
      </c>
      <c r="D5" s="26">
        <v>-20982.7</v>
      </c>
      <c r="E5" s="26">
        <v>-21732.7</v>
      </c>
      <c r="F5" s="26">
        <v>-26382.7</v>
      </c>
      <c r="G5" s="26">
        <v>-30282.7</v>
      </c>
    </row>
    <row r="6" spans="1:7" x14ac:dyDescent="0.2">
      <c r="A6" s="5" t="s">
        <v>67</v>
      </c>
      <c r="B6" s="25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</row>
    <row r="7" spans="1:7" x14ac:dyDescent="0.2">
      <c r="A7" s="5" t="s">
        <v>68</v>
      </c>
      <c r="B7" s="25">
        <v>-4231.7658600000004</v>
      </c>
      <c r="C7" s="25">
        <v>-7300</v>
      </c>
      <c r="D7" s="26">
        <v>-4065</v>
      </c>
      <c r="E7" s="26">
        <v>-15900</v>
      </c>
      <c r="F7" s="26">
        <v>-14000</v>
      </c>
      <c r="G7" s="26">
        <v>-15900</v>
      </c>
    </row>
    <row r="8" spans="1:7" x14ac:dyDescent="0.2">
      <c r="A8" s="5" t="s">
        <v>69</v>
      </c>
      <c r="B8" s="25">
        <v>-54658.328589999997</v>
      </c>
      <c r="C8" s="25">
        <v>-52502.741000000002</v>
      </c>
      <c r="D8" s="26">
        <v>-68434.857999999993</v>
      </c>
      <c r="E8" s="26">
        <v>-62306.858</v>
      </c>
      <c r="F8" s="26">
        <v>-57902.358</v>
      </c>
      <c r="G8" s="26">
        <v>-57599.358</v>
      </c>
    </row>
    <row r="9" spans="1:7" x14ac:dyDescent="0.2">
      <c r="A9" s="5" t="s">
        <v>70</v>
      </c>
      <c r="B9" s="25">
        <v>-7561.1137699999999</v>
      </c>
      <c r="C9" s="25">
        <v>-7585.067</v>
      </c>
      <c r="D9" s="26">
        <v>-7501.6009999999997</v>
      </c>
      <c r="E9" s="26">
        <v>-7600.0420000000004</v>
      </c>
      <c r="F9" s="26">
        <v>-7600.0420000000004</v>
      </c>
      <c r="G9" s="26">
        <v>-7600.0420000000004</v>
      </c>
    </row>
    <row r="10" spans="1:7" x14ac:dyDescent="0.2">
      <c r="A10" s="5" t="s">
        <v>71</v>
      </c>
      <c r="B10" s="25">
        <v>-24396.855469999999</v>
      </c>
      <c r="C10" s="25">
        <v>-26139.952000000001</v>
      </c>
      <c r="D10" s="26">
        <v>-27896.526000000002</v>
      </c>
      <c r="E10" s="26">
        <v>-29725.214</v>
      </c>
      <c r="F10" s="26">
        <v>-29565.214</v>
      </c>
      <c r="G10" s="26">
        <v>-28300.214</v>
      </c>
    </row>
    <row r="11" spans="1:7" x14ac:dyDescent="0.2">
      <c r="A11" s="14" t="s">
        <v>72</v>
      </c>
      <c r="B11" s="15">
        <f>SUM(B3:B10)</f>
        <v>-329105.65705000004</v>
      </c>
      <c r="C11" s="15">
        <f t="shared" ref="C11:G11" si="1">SUM(C3:C10)</f>
        <v>-335791.97799999994</v>
      </c>
      <c r="D11" s="15">
        <f t="shared" si="1"/>
        <v>-353405.68500000006</v>
      </c>
      <c r="E11" s="15">
        <f t="shared" si="1"/>
        <v>-360529.81400000001</v>
      </c>
      <c r="F11" s="15">
        <f t="shared" si="1"/>
        <v>-357494.31400000001</v>
      </c>
      <c r="G11" s="15">
        <f t="shared" si="1"/>
        <v>-361726.31400000001</v>
      </c>
    </row>
    <row r="12" spans="1:7" x14ac:dyDescent="0.2">
      <c r="A12" s="5" t="s">
        <v>73</v>
      </c>
      <c r="B12" s="25">
        <v>155418.58082999999</v>
      </c>
      <c r="C12" s="25">
        <v>153721.73066</v>
      </c>
      <c r="D12" s="26">
        <v>161790.05900000001</v>
      </c>
      <c r="E12" s="26">
        <v>164033.69399999999</v>
      </c>
      <c r="F12" s="26">
        <v>161214.95199999999</v>
      </c>
      <c r="G12" s="26">
        <v>161227.07</v>
      </c>
    </row>
    <row r="13" spans="1:7" x14ac:dyDescent="0.2">
      <c r="A13" s="5" t="s">
        <v>74</v>
      </c>
      <c r="B13" s="25">
        <v>39202.650780000004</v>
      </c>
      <c r="C13" s="25">
        <v>41482.470719999998</v>
      </c>
      <c r="D13" s="26">
        <v>41890.978999999999</v>
      </c>
      <c r="E13" s="26">
        <v>42757.478999999999</v>
      </c>
      <c r="F13" s="26">
        <v>42725.027999999998</v>
      </c>
      <c r="G13" s="26">
        <v>42725.169000000002</v>
      </c>
    </row>
    <row r="14" spans="1:7" x14ac:dyDescent="0.2">
      <c r="A14" s="5" t="s">
        <v>75</v>
      </c>
      <c r="B14" s="25">
        <v>100402.75064</v>
      </c>
      <c r="C14" s="25">
        <v>98776.013000000006</v>
      </c>
      <c r="D14" s="26">
        <v>96259.923999999999</v>
      </c>
      <c r="E14" s="26">
        <v>92558.224000000002</v>
      </c>
      <c r="F14" s="26">
        <v>91503.335999999996</v>
      </c>
      <c r="G14" s="26">
        <v>90014.448999999993</v>
      </c>
    </row>
    <row r="15" spans="1:7" x14ac:dyDescent="0.2">
      <c r="A15" s="5" t="s">
        <v>76</v>
      </c>
      <c r="B15" s="25">
        <v>15988.89306</v>
      </c>
      <c r="C15" s="25">
        <v>25623.607619999999</v>
      </c>
      <c r="D15" s="26">
        <f>24739.476+6900.631</f>
        <v>31640.107</v>
      </c>
      <c r="E15" s="26">
        <f>23945.476+10402.601</f>
        <v>34348.076999999997</v>
      </c>
      <c r="F15" s="26">
        <f>24495.476+10994.297</f>
        <v>35489.773000000001</v>
      </c>
      <c r="G15" s="26">
        <f>24495.476+12790.562</f>
        <v>37286.038</v>
      </c>
    </row>
    <row r="16" spans="1:7" x14ac:dyDescent="0.2">
      <c r="A16" s="5" t="s">
        <v>77</v>
      </c>
      <c r="B16" s="25">
        <v>13117.10245</v>
      </c>
      <c r="C16" s="25">
        <v>14371.816999999999</v>
      </c>
      <c r="D16" s="26">
        <v>14433.01</v>
      </c>
      <c r="E16" s="26">
        <v>14598.438</v>
      </c>
      <c r="F16" s="26">
        <v>14817.305</v>
      </c>
      <c r="G16" s="26">
        <v>14845.598</v>
      </c>
    </row>
    <row r="17" spans="1:7" x14ac:dyDescent="0.2">
      <c r="A17" s="14" t="s">
        <v>78</v>
      </c>
      <c r="B17" s="15">
        <f>SUM(B12:B16)</f>
        <v>324129.97775999998</v>
      </c>
      <c r="C17" s="15">
        <f t="shared" ref="C17:G17" si="2">SUM(C12:C16)</f>
        <v>333975.63900000002</v>
      </c>
      <c r="D17" s="15">
        <f t="shared" si="2"/>
        <v>346014.07900000003</v>
      </c>
      <c r="E17" s="15">
        <f t="shared" si="2"/>
        <v>348295.91200000001</v>
      </c>
      <c r="F17" s="15">
        <f t="shared" si="2"/>
        <v>345750.39399999997</v>
      </c>
      <c r="G17" s="15">
        <f t="shared" si="2"/>
        <v>346098.32399999996</v>
      </c>
    </row>
    <row r="18" spans="1:7" x14ac:dyDescent="0.2">
      <c r="A18" s="14" t="s">
        <v>8</v>
      </c>
      <c r="B18" s="15">
        <f>B11+B17</f>
        <v>-4975.6792900000582</v>
      </c>
      <c r="C18" s="15">
        <f t="shared" ref="C18:G18" si="3">C11+C17</f>
        <v>-1816.3389999999199</v>
      </c>
      <c r="D18" s="15">
        <f t="shared" si="3"/>
        <v>-7391.6060000000289</v>
      </c>
      <c r="E18" s="15">
        <f t="shared" si="3"/>
        <v>-12233.902000000002</v>
      </c>
      <c r="F18" s="15">
        <f t="shared" si="3"/>
        <v>-11743.920000000042</v>
      </c>
      <c r="G18" s="15">
        <f t="shared" si="3"/>
        <v>-15627.990000000049</v>
      </c>
    </row>
    <row r="19" spans="1:7" x14ac:dyDescent="0.2">
      <c r="A19" s="5" t="s">
        <v>9</v>
      </c>
      <c r="B19" s="25">
        <v>-921.31412999999998</v>
      </c>
      <c r="C19" s="25">
        <v>-1387.78</v>
      </c>
      <c r="D19" s="26">
        <v>-2003</v>
      </c>
      <c r="E19" s="26">
        <v>-1958</v>
      </c>
      <c r="F19" s="26">
        <v>-1803</v>
      </c>
      <c r="G19" s="26">
        <v>-1699</v>
      </c>
    </row>
    <row r="20" spans="1:7" x14ac:dyDescent="0.2">
      <c r="A20" s="5" t="s">
        <v>10</v>
      </c>
      <c r="B20" s="25">
        <v>-118.43062999999999</v>
      </c>
      <c r="C20" s="25">
        <v>-719</v>
      </c>
      <c r="D20" s="26">
        <v>-719</v>
      </c>
      <c r="E20" s="26">
        <v>-719</v>
      </c>
      <c r="F20" s="26">
        <v>-719</v>
      </c>
      <c r="G20" s="26">
        <v>-719</v>
      </c>
    </row>
    <row r="21" spans="1:7" x14ac:dyDescent="0.2">
      <c r="A21" s="5" t="s">
        <v>79</v>
      </c>
      <c r="B21" s="25">
        <v>1310.3111200000001</v>
      </c>
      <c r="C21" s="25">
        <v>519</v>
      </c>
      <c r="D21" s="26">
        <v>-707</v>
      </c>
      <c r="E21" s="26">
        <v>-603</v>
      </c>
      <c r="F21" s="26">
        <v>-609</v>
      </c>
      <c r="G21" s="26">
        <v>-526</v>
      </c>
    </row>
    <row r="22" spans="1:7" x14ac:dyDescent="0.2">
      <c r="A22" s="5" t="s">
        <v>12</v>
      </c>
      <c r="B22" s="25">
        <v>3658.9034799999999</v>
      </c>
      <c r="C22" s="25">
        <v>5297.9998400000004</v>
      </c>
      <c r="D22" s="26">
        <v>10606</v>
      </c>
      <c r="E22" s="26">
        <v>11541</v>
      </c>
      <c r="F22" s="26">
        <v>11916</v>
      </c>
      <c r="G22" s="26">
        <v>12292</v>
      </c>
    </row>
    <row r="23" spans="1:7" x14ac:dyDescent="0.2">
      <c r="A23" s="5" t="s">
        <v>13</v>
      </c>
      <c r="B23" s="25">
        <v>12464.378000000001</v>
      </c>
      <c r="C23" s="25">
        <v>12508.68823</v>
      </c>
      <c r="D23" s="26">
        <v>14624.045</v>
      </c>
      <c r="E23" s="26">
        <v>15372.728999999999</v>
      </c>
      <c r="F23" s="26">
        <v>16110.198</v>
      </c>
      <c r="G23" s="26">
        <v>16501.678</v>
      </c>
    </row>
    <row r="24" spans="1:7" x14ac:dyDescent="0.2">
      <c r="A24" s="14" t="s">
        <v>14</v>
      </c>
      <c r="B24" s="15">
        <f>SUM(B19:B23)</f>
        <v>16393.847840000002</v>
      </c>
      <c r="C24" s="15">
        <f t="shared" ref="C24:G24" si="4">SUM(C19:C23)</f>
        <v>16218.908070000001</v>
      </c>
      <c r="D24" s="15">
        <f t="shared" si="4"/>
        <v>21801.044999999998</v>
      </c>
      <c r="E24" s="15">
        <f t="shared" si="4"/>
        <v>23633.728999999999</v>
      </c>
      <c r="F24" s="15">
        <f t="shared" si="4"/>
        <v>24895.198</v>
      </c>
      <c r="G24" s="15">
        <f t="shared" si="4"/>
        <v>25849.678</v>
      </c>
    </row>
    <row r="25" spans="1:7" x14ac:dyDescent="0.2">
      <c r="A25" s="5" t="s">
        <v>80</v>
      </c>
      <c r="B25" s="25">
        <v>-13117.10245</v>
      </c>
      <c r="C25" s="25">
        <v>-14371.816999999999</v>
      </c>
      <c r="D25" s="26">
        <v>-14433.01</v>
      </c>
      <c r="E25" s="26">
        <v>-14598.438</v>
      </c>
      <c r="F25" s="26">
        <v>-14817.305</v>
      </c>
      <c r="G25" s="26">
        <v>-14845.598</v>
      </c>
    </row>
    <row r="26" spans="1:7" x14ac:dyDescent="0.2">
      <c r="A26" s="14" t="s">
        <v>16</v>
      </c>
      <c r="B26" s="15">
        <f>B18+B24+B25</f>
        <v>-1698.9339000000564</v>
      </c>
      <c r="C26" s="15">
        <f t="shared" ref="C26:G26" si="5">C18+C24+C25</f>
        <v>30.752070000082313</v>
      </c>
      <c r="D26" s="15">
        <f t="shared" si="5"/>
        <v>-23.571000000030836</v>
      </c>
      <c r="E26" s="15">
        <f t="shared" si="5"/>
        <v>-3198.6110000000026</v>
      </c>
      <c r="F26" s="15">
        <f t="shared" si="5"/>
        <v>-1666.0270000000419</v>
      </c>
      <c r="G26" s="15">
        <f t="shared" si="5"/>
        <v>-4623.910000000049</v>
      </c>
    </row>
    <row r="27" spans="1:7" x14ac:dyDescent="0.2">
      <c r="B27" s="26"/>
      <c r="C27" s="26"/>
      <c r="D27" s="26"/>
      <c r="E27" s="26"/>
      <c r="F27" s="26"/>
      <c r="G27" s="26"/>
    </row>
    <row r="28" spans="1:7" x14ac:dyDescent="0.2">
      <c r="A28" s="5" t="s">
        <v>18</v>
      </c>
      <c r="B28" s="22">
        <v>16000</v>
      </c>
      <c r="C28" s="22">
        <v>40.07593</v>
      </c>
      <c r="D28" s="6">
        <v>0</v>
      </c>
      <c r="E28" s="6">
        <v>3664</v>
      </c>
      <c r="F28" s="6">
        <v>2131</v>
      </c>
      <c r="G28" s="6">
        <v>5089</v>
      </c>
    </row>
    <row r="29" spans="1:7" x14ac:dyDescent="0.2">
      <c r="A29" s="5" t="s">
        <v>96</v>
      </c>
      <c r="B29" s="22">
        <v>1606.574564</v>
      </c>
      <c r="C29" s="22">
        <v>35.289000000000001</v>
      </c>
      <c r="D29" s="6">
        <v>63.192</v>
      </c>
      <c r="E29" s="6">
        <v>63.192</v>
      </c>
      <c r="F29" s="6">
        <v>63.192</v>
      </c>
      <c r="G29" s="6">
        <v>63.192</v>
      </c>
    </row>
    <row r="30" spans="1:7" x14ac:dyDescent="0.2">
      <c r="A30" s="5" t="s">
        <v>97</v>
      </c>
      <c r="B30" s="22">
        <v>-1928.0158200000001</v>
      </c>
      <c r="C30" s="22">
        <v>-106.116</v>
      </c>
      <c r="D30" s="6">
        <v>-528.10699999999997</v>
      </c>
      <c r="E30" s="6">
        <v>-528.10699999999997</v>
      </c>
      <c r="F30" s="6">
        <v>-528.10699999999997</v>
      </c>
      <c r="G30" s="6">
        <v>-528.10699999999997</v>
      </c>
    </row>
    <row r="31" spans="1:7" x14ac:dyDescent="0.2">
      <c r="A31" s="5" t="s">
        <v>98</v>
      </c>
      <c r="B31" s="22">
        <v>0</v>
      </c>
      <c r="C31" s="22">
        <v>-0.23800000001006083</v>
      </c>
      <c r="D31" s="17">
        <v>488</v>
      </c>
      <c r="E31" s="17">
        <v>0</v>
      </c>
      <c r="F31" s="17">
        <v>0</v>
      </c>
      <c r="G31" s="17">
        <v>0</v>
      </c>
    </row>
    <row r="32" spans="1:7" x14ac:dyDescent="0.2">
      <c r="A32" s="5" t="s">
        <v>99</v>
      </c>
      <c r="B32" s="22">
        <v>-13979.59592</v>
      </c>
      <c r="C32" s="22">
        <v>0.23199999999999932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7" t="s">
        <v>81</v>
      </c>
      <c r="B33" s="23">
        <v>0</v>
      </c>
      <c r="C33" s="23">
        <v>0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2">
      <c r="A34" s="14" t="s">
        <v>19</v>
      </c>
      <c r="B34" s="15">
        <f>SUM(B28:B33)</f>
        <v>1698.9628239999984</v>
      </c>
      <c r="C34" s="15">
        <f t="shared" ref="C34:G34" si="6">SUM(C28:C33)</f>
        <v>-30.75707000001006</v>
      </c>
      <c r="D34" s="15">
        <f t="shared" si="6"/>
        <v>23.085000000000036</v>
      </c>
      <c r="E34" s="15">
        <f t="shared" si="6"/>
        <v>3199.085</v>
      </c>
      <c r="F34" s="15">
        <f t="shared" si="6"/>
        <v>1666.085</v>
      </c>
      <c r="G34" s="15">
        <f t="shared" si="6"/>
        <v>4624.085</v>
      </c>
    </row>
    <row r="35" spans="1:7" x14ac:dyDescent="0.2">
      <c r="A35" s="16" t="s">
        <v>82</v>
      </c>
      <c r="B35" s="27">
        <f>B26+B34</f>
        <v>2.8923999941980583E-2</v>
      </c>
      <c r="C35" s="27">
        <f>C26+C34</f>
        <v>-4.9999999277474672E-3</v>
      </c>
      <c r="D35" s="27">
        <f t="shared" ref="D35:G35" si="7">D26+D34</f>
        <v>-0.48600000003079913</v>
      </c>
      <c r="E35" s="27">
        <f>E26+E34</f>
        <v>0.47399999999743159</v>
      </c>
      <c r="F35" s="27">
        <f t="shared" si="7"/>
        <v>5.7999999958155968E-2</v>
      </c>
      <c r="G35" s="27">
        <f t="shared" si="7"/>
        <v>0.17499999995106919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B4D58-9FF3-49A5-8E63-E1F32ECF9BC3}">
  <dimension ref="A1:M17"/>
  <sheetViews>
    <sheetView workbookViewId="0">
      <selection activeCell="G5" sqref="G5"/>
    </sheetView>
  </sheetViews>
  <sheetFormatPr baseColWidth="10" defaultColWidth="11.44140625" defaultRowHeight="10.199999999999999" x14ac:dyDescent="0.2"/>
  <cols>
    <col min="1" max="1" width="25.5546875" style="5" customWidth="1"/>
    <col min="2" max="7" width="10" style="5" customWidth="1"/>
    <col min="8" max="9" width="11.44140625" style="5"/>
    <col min="10" max="13" width="11.44140625" style="5" customWidth="1"/>
    <col min="14" max="16384" width="11.44140625" style="5"/>
  </cols>
  <sheetData>
    <row r="1" spans="1:13" x14ac:dyDescent="0.2">
      <c r="A1" s="1"/>
      <c r="B1" s="28" t="s">
        <v>0</v>
      </c>
      <c r="C1" s="28" t="s">
        <v>1</v>
      </c>
      <c r="D1" s="28" t="s">
        <v>1</v>
      </c>
      <c r="E1" s="28" t="s">
        <v>1</v>
      </c>
      <c r="F1" s="28" t="s">
        <v>1</v>
      </c>
      <c r="G1" s="28" t="s">
        <v>1</v>
      </c>
    </row>
    <row r="2" spans="1:13" x14ac:dyDescent="0.2">
      <c r="A2" s="3"/>
      <c r="B2" s="29">
        <v>2021</v>
      </c>
      <c r="C2" s="29">
        <f>B2+1</f>
        <v>2022</v>
      </c>
      <c r="D2" s="29">
        <f t="shared" ref="D2:G2" si="0">C2+1</f>
        <v>2023</v>
      </c>
      <c r="E2" s="29">
        <f t="shared" si="0"/>
        <v>2024</v>
      </c>
      <c r="F2" s="29">
        <f t="shared" si="0"/>
        <v>2025</v>
      </c>
      <c r="G2" s="29">
        <f t="shared" si="0"/>
        <v>2026</v>
      </c>
    </row>
    <row r="3" spans="1:13" x14ac:dyDescent="0.2">
      <c r="A3" s="16" t="s">
        <v>83</v>
      </c>
      <c r="B3" s="26"/>
      <c r="C3" s="26"/>
      <c r="D3" s="26"/>
      <c r="E3" s="26"/>
      <c r="F3" s="26"/>
      <c r="G3" s="26"/>
    </row>
    <row r="4" spans="1:13" x14ac:dyDescent="0.2">
      <c r="A4" s="5" t="s">
        <v>84</v>
      </c>
      <c r="B4" s="26">
        <v>296757.386</v>
      </c>
      <c r="C4" s="26">
        <f>B4*1.04</f>
        <v>308627.68144000001</v>
      </c>
      <c r="D4" s="26">
        <f t="shared" ref="D4:G4" si="1">C4*1.04</f>
        <v>320972.78869760002</v>
      </c>
      <c r="E4" s="26">
        <f t="shared" si="1"/>
        <v>333811.70024550403</v>
      </c>
      <c r="F4" s="26">
        <f t="shared" si="1"/>
        <v>347164.16825532418</v>
      </c>
      <c r="G4" s="26">
        <f t="shared" si="1"/>
        <v>361050.73498553719</v>
      </c>
    </row>
    <row r="5" spans="1:13" x14ac:dyDescent="0.2">
      <c r="A5" s="5" t="s">
        <v>85</v>
      </c>
      <c r="B5" s="26">
        <v>47253.190999999999</v>
      </c>
      <c r="C5" s="26">
        <f>B5*1.04</f>
        <v>49143.318639999998</v>
      </c>
      <c r="D5" s="26">
        <f t="shared" ref="D5:G5" si="2">C5*1.04</f>
        <v>51109.051385599996</v>
      </c>
      <c r="E5" s="26">
        <f t="shared" si="2"/>
        <v>53153.413441024</v>
      </c>
      <c r="F5" s="26">
        <f t="shared" si="2"/>
        <v>55279.54997866496</v>
      </c>
      <c r="G5" s="26">
        <f t="shared" si="2"/>
        <v>57490.731977811563</v>
      </c>
    </row>
    <row r="6" spans="1:13" x14ac:dyDescent="0.2">
      <c r="A6" s="14" t="s">
        <v>86</v>
      </c>
      <c r="B6" s="30">
        <f>SUM(B4:B5)</f>
        <v>344010.57699999999</v>
      </c>
      <c r="C6" s="30">
        <f t="shared" ref="C6:G6" si="3">SUM(C4:C5)</f>
        <v>357771.00008000003</v>
      </c>
      <c r="D6" s="30">
        <f t="shared" si="3"/>
        <v>372081.84008320002</v>
      </c>
      <c r="E6" s="30">
        <f t="shared" si="3"/>
        <v>386965.11368652806</v>
      </c>
      <c r="F6" s="30">
        <f t="shared" si="3"/>
        <v>402443.71823398914</v>
      </c>
      <c r="G6" s="30">
        <f t="shared" si="3"/>
        <v>418541.46696334874</v>
      </c>
    </row>
    <row r="7" spans="1:13" x14ac:dyDescent="0.2">
      <c r="B7" s="26"/>
      <c r="C7" s="26"/>
      <c r="D7" s="26"/>
      <c r="E7" s="26"/>
      <c r="F7" s="26"/>
      <c r="G7" s="26"/>
    </row>
    <row r="8" spans="1:13" x14ac:dyDescent="0.2">
      <c r="A8" s="16" t="s">
        <v>87</v>
      </c>
      <c r="B8" s="26"/>
      <c r="C8" s="26"/>
      <c r="D8" s="26"/>
      <c r="E8" s="26"/>
      <c r="F8" s="26"/>
      <c r="G8" s="26"/>
    </row>
    <row r="9" spans="1:13" x14ac:dyDescent="0.2">
      <c r="A9" s="5" t="s">
        <v>88</v>
      </c>
      <c r="B9" s="26">
        <f>247439.837-172808.651</f>
        <v>74631.185999999987</v>
      </c>
      <c r="C9" s="26">
        <v>103943.16</v>
      </c>
      <c r="D9" s="26">
        <f>C9-4496.026-J9*2/3</f>
        <v>125020.46733333333</v>
      </c>
      <c r="E9" s="26">
        <f t="shared" ref="E9:G9" si="4">D9-4496.026-K9*2/3</f>
        <v>142771.77466666666</v>
      </c>
      <c r="F9" s="26">
        <f t="shared" si="4"/>
        <v>157221.74866666665</v>
      </c>
      <c r="G9" s="26">
        <f t="shared" si="4"/>
        <v>167833.05599999998</v>
      </c>
      <c r="J9" s="26">
        <v>-38360</v>
      </c>
      <c r="K9" s="26">
        <v>-33371</v>
      </c>
      <c r="L9" s="26">
        <v>-28419</v>
      </c>
      <c r="M9" s="26">
        <v>-22661</v>
      </c>
    </row>
    <row r="10" spans="1:13" x14ac:dyDescent="0.2">
      <c r="A10" s="5" t="s">
        <v>89</v>
      </c>
      <c r="B10" s="26">
        <v>172808.65100000001</v>
      </c>
      <c r="C10" s="26">
        <v>164032.24100000001</v>
      </c>
      <c r="D10" s="26">
        <f>D11-D9</f>
        <v>166690.88866666669</v>
      </c>
      <c r="E10" s="26">
        <f t="shared" ref="E10:G10" si="5">E11-E9</f>
        <v>165403.45233333335</v>
      </c>
      <c r="F10" s="26">
        <f t="shared" si="5"/>
        <v>161528.32033333342</v>
      </c>
      <c r="G10" s="26">
        <f t="shared" si="5"/>
        <v>165485.97500000009</v>
      </c>
      <c r="J10" s="26">
        <v>-38360</v>
      </c>
      <c r="K10" s="26">
        <v>-33371</v>
      </c>
      <c r="L10" s="26">
        <v>-28419</v>
      </c>
      <c r="M10" s="26">
        <v>-22661</v>
      </c>
    </row>
    <row r="11" spans="1:13" x14ac:dyDescent="0.2">
      <c r="A11" s="14" t="s">
        <v>90</v>
      </c>
      <c r="B11" s="30">
        <f t="shared" ref="B11:C11" si="6">SUM(B9:B10)</f>
        <v>247439.837</v>
      </c>
      <c r="C11" s="30">
        <f t="shared" si="6"/>
        <v>267975.40100000001</v>
      </c>
      <c r="D11" s="30">
        <f>C11-J10-J11</f>
        <v>291711.35600000003</v>
      </c>
      <c r="E11" s="30">
        <f>D11-K10-K11+J10/25</f>
        <v>308175.22700000001</v>
      </c>
      <c r="F11" s="30">
        <f>E11-L10-L11+J10/25*2-K10/25</f>
        <v>318750.06900000008</v>
      </c>
      <c r="G11" s="30">
        <f>F11-M10-M11-J10/25*3-K10/25*2-L10/25</f>
        <v>333319.03100000008</v>
      </c>
      <c r="J11" s="8">
        <v>14624.045</v>
      </c>
      <c r="K11" s="8">
        <v>15372.728999999999</v>
      </c>
      <c r="L11" s="8">
        <v>16110.198</v>
      </c>
      <c r="M11" s="8">
        <v>16501.678</v>
      </c>
    </row>
    <row r="12" spans="1:13" x14ac:dyDescent="0.2">
      <c r="B12" s="26"/>
      <c r="C12" s="26"/>
      <c r="D12" s="26"/>
      <c r="E12" s="26"/>
      <c r="F12" s="26"/>
      <c r="G12" s="26"/>
    </row>
    <row r="13" spans="1:13" x14ac:dyDescent="0.2">
      <c r="A13" s="16" t="s">
        <v>91</v>
      </c>
      <c r="B13" s="26"/>
      <c r="C13" s="26"/>
      <c r="D13" s="26"/>
      <c r="E13" s="26"/>
      <c r="F13" s="26"/>
      <c r="G13" s="26"/>
    </row>
    <row r="14" spans="1:13" x14ac:dyDescent="0.2">
      <c r="A14" s="5" t="s">
        <v>92</v>
      </c>
      <c r="B14" s="26">
        <v>31500</v>
      </c>
      <c r="C14" s="26">
        <v>30500</v>
      </c>
      <c r="D14" s="26">
        <v>10000</v>
      </c>
      <c r="E14" s="26">
        <v>10000</v>
      </c>
      <c r="F14" s="26">
        <v>10000</v>
      </c>
      <c r="G14" s="26">
        <v>0</v>
      </c>
    </row>
    <row r="15" spans="1:13" x14ac:dyDescent="0.2">
      <c r="A15" s="5" t="s">
        <v>93</v>
      </c>
      <c r="B15" s="26">
        <v>27500</v>
      </c>
      <c r="C15" s="26">
        <v>27500</v>
      </c>
      <c r="D15" s="26">
        <v>27500</v>
      </c>
      <c r="E15" s="26">
        <v>27500</v>
      </c>
      <c r="F15" s="26">
        <v>27500</v>
      </c>
      <c r="G15" s="26">
        <v>27500</v>
      </c>
    </row>
    <row r="16" spans="1:13" x14ac:dyDescent="0.2">
      <c r="A16" s="14" t="s">
        <v>94</v>
      </c>
      <c r="B16" s="30">
        <f>SUM(B14:B15)</f>
        <v>59000</v>
      </c>
      <c r="C16" s="30">
        <f t="shared" ref="C16:G16" si="7">SUM(C14:C15)</f>
        <v>58000</v>
      </c>
      <c r="D16" s="30">
        <f t="shared" si="7"/>
        <v>37500</v>
      </c>
      <c r="E16" s="30">
        <f t="shared" si="7"/>
        <v>37500</v>
      </c>
      <c r="F16" s="30">
        <f t="shared" si="7"/>
        <v>37500</v>
      </c>
      <c r="G16" s="30">
        <f t="shared" si="7"/>
        <v>27500</v>
      </c>
    </row>
    <row r="17" spans="1:1" x14ac:dyDescent="0.2">
      <c r="A17" s="5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31DD-1F43-41FC-B909-9CF84D4EF494}">
  <dimension ref="A1:H92"/>
  <sheetViews>
    <sheetView workbookViewId="0">
      <selection activeCell="E21" sqref="E21"/>
    </sheetView>
  </sheetViews>
  <sheetFormatPr baseColWidth="10" defaultColWidth="11.44140625" defaultRowHeight="14.4" x14ac:dyDescent="0.3"/>
  <cols>
    <col min="1" max="1" width="3.6640625" customWidth="1"/>
    <col min="2" max="2" width="28.88671875" customWidth="1"/>
    <col min="3" max="3" width="12" customWidth="1"/>
    <col min="4" max="7" width="9.88671875" customWidth="1"/>
  </cols>
  <sheetData>
    <row r="1" spans="1:7" ht="17.399999999999999" x14ac:dyDescent="0.3">
      <c r="A1" s="69" t="s">
        <v>165</v>
      </c>
      <c r="B1" s="32"/>
      <c r="C1" s="33"/>
      <c r="D1" s="32"/>
      <c r="E1" s="32"/>
      <c r="F1" s="34"/>
      <c r="G1" s="34"/>
    </row>
    <row r="2" spans="1:7" ht="27" customHeight="1" x14ac:dyDescent="0.3">
      <c r="A2" s="35"/>
      <c r="B2" s="36" t="s">
        <v>102</v>
      </c>
      <c r="C2" s="37" t="s">
        <v>103</v>
      </c>
      <c r="D2" s="38">
        <v>2023</v>
      </c>
      <c r="E2" s="38">
        <f>D2+1</f>
        <v>2024</v>
      </c>
      <c r="F2" s="38">
        <f t="shared" ref="F2:G2" si="0">E2+1</f>
        <v>2025</v>
      </c>
      <c r="G2" s="38">
        <f t="shared" si="0"/>
        <v>2026</v>
      </c>
    </row>
    <row r="3" spans="1:7" x14ac:dyDescent="0.3">
      <c r="A3" s="35" t="s">
        <v>120</v>
      </c>
      <c r="B3" s="36"/>
      <c r="C3" s="39"/>
      <c r="D3" s="40"/>
      <c r="E3" s="40"/>
      <c r="F3" s="40"/>
      <c r="G3" s="40"/>
    </row>
    <row r="4" spans="1:7" x14ac:dyDescent="0.3">
      <c r="A4" s="41" t="s">
        <v>128</v>
      </c>
      <c r="B4" s="51"/>
      <c r="C4" s="52"/>
      <c r="D4" s="53"/>
      <c r="E4" s="53"/>
      <c r="F4" s="53"/>
      <c r="G4" s="46"/>
    </row>
    <row r="5" spans="1:7" x14ac:dyDescent="0.3">
      <c r="A5" s="56"/>
      <c r="B5" s="48" t="s">
        <v>124</v>
      </c>
      <c r="C5" s="49">
        <v>5350</v>
      </c>
      <c r="D5" s="50"/>
      <c r="E5" s="50">
        <v>350</v>
      </c>
      <c r="F5" s="50">
        <v>5000</v>
      </c>
      <c r="G5" s="50"/>
    </row>
    <row r="6" spans="1:7" x14ac:dyDescent="0.3">
      <c r="A6" s="56"/>
      <c r="B6" s="48" t="s">
        <v>131</v>
      </c>
      <c r="C6" s="49">
        <v>7000</v>
      </c>
      <c r="D6" s="50"/>
      <c r="E6" s="50"/>
      <c r="F6" s="50"/>
      <c r="G6" s="50">
        <v>7000</v>
      </c>
    </row>
    <row r="7" spans="1:7" x14ac:dyDescent="0.3">
      <c r="A7" s="56"/>
      <c r="B7" s="48" t="s">
        <v>132</v>
      </c>
      <c r="C7" s="49">
        <v>5400</v>
      </c>
      <c r="D7" s="50">
        <v>200</v>
      </c>
      <c r="E7" s="50">
        <v>2600</v>
      </c>
      <c r="F7" s="50"/>
      <c r="G7" s="50"/>
    </row>
    <row r="8" spans="1:7" x14ac:dyDescent="0.3">
      <c r="A8" s="56"/>
      <c r="B8" s="48" t="s">
        <v>110</v>
      </c>
      <c r="C8" s="60">
        <v>52625</v>
      </c>
      <c r="D8" s="50">
        <v>25000</v>
      </c>
      <c r="E8" s="50"/>
      <c r="F8" s="50"/>
      <c r="G8" s="50"/>
    </row>
    <row r="9" spans="1:7" x14ac:dyDescent="0.3">
      <c r="A9" s="47"/>
      <c r="B9" s="48" t="s">
        <v>111</v>
      </c>
      <c r="C9" s="49">
        <v>15000</v>
      </c>
      <c r="D9" s="50"/>
      <c r="E9" s="50">
        <v>4650</v>
      </c>
      <c r="F9" s="50">
        <v>5350</v>
      </c>
      <c r="G9" s="55"/>
    </row>
    <row r="10" spans="1:7" x14ac:dyDescent="0.3">
      <c r="A10" s="56"/>
      <c r="B10" s="48" t="s">
        <v>114</v>
      </c>
      <c r="C10" s="49">
        <v>11000</v>
      </c>
      <c r="D10" s="50">
        <v>1000</v>
      </c>
      <c r="E10" s="50">
        <v>3000</v>
      </c>
      <c r="F10" s="50">
        <v>7000</v>
      </c>
      <c r="G10" s="50"/>
    </row>
    <row r="11" spans="1:7" x14ac:dyDescent="0.3">
      <c r="A11" s="56"/>
      <c r="B11" s="48" t="s">
        <v>136</v>
      </c>
      <c r="C11" s="49"/>
      <c r="D11" s="50">
        <v>500</v>
      </c>
      <c r="E11" s="50">
        <v>1000</v>
      </c>
      <c r="F11" s="50">
        <v>1000</v>
      </c>
      <c r="G11" s="50">
        <v>1000</v>
      </c>
    </row>
    <row r="12" spans="1:7" x14ac:dyDescent="0.3">
      <c r="A12" s="56"/>
      <c r="B12" s="48" t="s">
        <v>137</v>
      </c>
      <c r="C12" s="49"/>
      <c r="D12" s="50">
        <v>300</v>
      </c>
      <c r="E12" s="50">
        <v>300</v>
      </c>
      <c r="F12" s="50">
        <v>300</v>
      </c>
      <c r="G12" s="50">
        <v>300</v>
      </c>
    </row>
    <row r="13" spans="1:7" x14ac:dyDescent="0.3">
      <c r="A13" s="56"/>
      <c r="B13" s="48" t="s">
        <v>138</v>
      </c>
      <c r="C13" s="49"/>
      <c r="D13" s="50"/>
      <c r="E13" s="50"/>
      <c r="F13" s="50"/>
      <c r="G13" s="50">
        <v>1000</v>
      </c>
    </row>
    <row r="14" spans="1:7" x14ac:dyDescent="0.3">
      <c r="A14" s="56"/>
      <c r="B14" s="48" t="s">
        <v>135</v>
      </c>
      <c r="C14" s="49">
        <v>400</v>
      </c>
      <c r="D14" s="50"/>
      <c r="E14" s="50"/>
      <c r="F14" s="50">
        <v>400</v>
      </c>
      <c r="G14" s="50"/>
    </row>
    <row r="15" spans="1:7" x14ac:dyDescent="0.3">
      <c r="A15" s="56"/>
      <c r="B15" s="48" t="s">
        <v>115</v>
      </c>
      <c r="C15" s="49">
        <v>1600</v>
      </c>
      <c r="D15" s="50">
        <v>400</v>
      </c>
      <c r="E15" s="50"/>
      <c r="F15" s="50"/>
      <c r="G15" s="50"/>
    </row>
    <row r="16" spans="1:7" x14ac:dyDescent="0.3">
      <c r="A16" s="41" t="s">
        <v>129</v>
      </c>
      <c r="B16" s="51"/>
      <c r="C16" s="52"/>
      <c r="D16" s="44">
        <f>SUM(D5:D15)</f>
        <v>27400</v>
      </c>
      <c r="E16" s="44">
        <f t="shared" ref="E16:G16" si="1">SUM(E5:E15)</f>
        <v>11900</v>
      </c>
      <c r="F16" s="44">
        <f t="shared" si="1"/>
        <v>19050</v>
      </c>
      <c r="G16" s="44">
        <f t="shared" si="1"/>
        <v>9300</v>
      </c>
    </row>
    <row r="17" spans="1:7" x14ac:dyDescent="0.3">
      <c r="A17" s="56"/>
      <c r="B17" s="61"/>
      <c r="C17" s="64"/>
      <c r="D17" s="62"/>
      <c r="E17" s="62"/>
      <c r="F17" s="62"/>
      <c r="G17" s="62"/>
    </row>
    <row r="18" spans="1:7" x14ac:dyDescent="0.3">
      <c r="A18" s="56"/>
      <c r="B18" s="61"/>
      <c r="C18" s="64"/>
      <c r="D18" s="62"/>
      <c r="E18" s="62"/>
      <c r="F18" s="62"/>
      <c r="G18" s="62"/>
    </row>
    <row r="19" spans="1:7" x14ac:dyDescent="0.3">
      <c r="A19" s="41" t="s">
        <v>38</v>
      </c>
      <c r="B19" s="51"/>
      <c r="C19" s="52"/>
      <c r="D19" s="53"/>
      <c r="E19" s="53"/>
      <c r="F19" s="53"/>
      <c r="G19" s="46"/>
    </row>
    <row r="20" spans="1:7" x14ac:dyDescent="0.3">
      <c r="A20" s="47"/>
      <c r="B20" s="48" t="s">
        <v>149</v>
      </c>
      <c r="C20" s="49">
        <v>18000</v>
      </c>
      <c r="D20" s="50">
        <v>12000</v>
      </c>
      <c r="E20" s="50"/>
      <c r="F20" s="50"/>
      <c r="G20" s="55"/>
    </row>
    <row r="21" spans="1:7" x14ac:dyDescent="0.3">
      <c r="A21" s="47"/>
      <c r="B21" s="48" t="s">
        <v>150</v>
      </c>
      <c r="C21" s="49">
        <v>26200</v>
      </c>
      <c r="D21" s="50">
        <v>1200</v>
      </c>
      <c r="E21" s="50">
        <v>1200</v>
      </c>
      <c r="F21" s="50">
        <v>1200</v>
      </c>
      <c r="G21" s="50">
        <v>1200</v>
      </c>
    </row>
    <row r="22" spans="1:7" x14ac:dyDescent="0.3">
      <c r="A22" s="47"/>
      <c r="B22" s="48" t="s">
        <v>151</v>
      </c>
      <c r="C22" s="49"/>
      <c r="D22" s="50">
        <v>500</v>
      </c>
      <c r="E22" s="50">
        <v>500</v>
      </c>
      <c r="F22" s="50">
        <v>500</v>
      </c>
      <c r="G22" s="50">
        <v>500</v>
      </c>
    </row>
    <row r="23" spans="1:7" x14ac:dyDescent="0.3">
      <c r="A23" s="47"/>
      <c r="B23" s="48" t="s">
        <v>152</v>
      </c>
      <c r="C23" s="49"/>
      <c r="D23" s="50">
        <v>500</v>
      </c>
      <c r="E23" s="50">
        <v>500</v>
      </c>
      <c r="F23" s="50">
        <v>500</v>
      </c>
      <c r="G23" s="50">
        <v>500</v>
      </c>
    </row>
    <row r="24" spans="1:7" x14ac:dyDescent="0.3">
      <c r="A24" s="47"/>
      <c r="B24" s="48" t="s">
        <v>153</v>
      </c>
      <c r="C24" s="49">
        <v>16000</v>
      </c>
      <c r="D24" s="50"/>
      <c r="E24" s="50">
        <v>16000</v>
      </c>
      <c r="F24" s="50"/>
      <c r="G24" s="50"/>
    </row>
    <row r="25" spans="1:7" x14ac:dyDescent="0.3">
      <c r="A25" s="47"/>
      <c r="B25" s="48" t="s">
        <v>154</v>
      </c>
      <c r="C25" s="59">
        <v>3400</v>
      </c>
      <c r="D25" s="55"/>
      <c r="E25" s="50">
        <v>1700</v>
      </c>
      <c r="F25" s="50">
        <v>1700</v>
      </c>
      <c r="G25" s="50"/>
    </row>
    <row r="26" spans="1:7" x14ac:dyDescent="0.3">
      <c r="A26" s="47"/>
      <c r="B26" s="48" t="s">
        <v>155</v>
      </c>
      <c r="C26" s="59">
        <v>2400</v>
      </c>
      <c r="D26" s="55"/>
      <c r="E26" s="50"/>
      <c r="F26" s="50">
        <v>2400</v>
      </c>
      <c r="G26" s="50"/>
    </row>
    <row r="27" spans="1:7" x14ac:dyDescent="0.3">
      <c r="A27" s="47"/>
      <c r="B27" s="48" t="s">
        <v>116</v>
      </c>
      <c r="C27" s="59">
        <v>10000</v>
      </c>
      <c r="D27" s="55"/>
      <c r="E27" s="50"/>
      <c r="F27" s="50">
        <v>500</v>
      </c>
      <c r="G27" s="50">
        <v>5000</v>
      </c>
    </row>
    <row r="28" spans="1:7" x14ac:dyDescent="0.3">
      <c r="A28" s="47"/>
      <c r="B28" s="48" t="s">
        <v>117</v>
      </c>
      <c r="C28" s="59">
        <v>1000</v>
      </c>
      <c r="D28" s="55"/>
      <c r="E28" s="50"/>
      <c r="F28" s="50"/>
      <c r="G28" s="50">
        <v>1000</v>
      </c>
    </row>
    <row r="29" spans="1:7" x14ac:dyDescent="0.3">
      <c r="A29" s="47"/>
      <c r="B29" s="48" t="s">
        <v>156</v>
      </c>
      <c r="C29" s="59">
        <v>1000</v>
      </c>
      <c r="D29" s="55"/>
      <c r="E29" s="50"/>
      <c r="F29" s="50"/>
      <c r="G29" s="50">
        <v>1000</v>
      </c>
    </row>
    <row r="30" spans="1:7" x14ac:dyDescent="0.3">
      <c r="A30" s="47"/>
      <c r="B30" s="48" t="s">
        <v>157</v>
      </c>
      <c r="C30" s="59">
        <v>8000</v>
      </c>
      <c r="D30" s="55"/>
      <c r="E30" s="50"/>
      <c r="F30" s="50"/>
      <c r="G30" s="50">
        <v>3500</v>
      </c>
    </row>
    <row r="31" spans="1:7" x14ac:dyDescent="0.3">
      <c r="A31" s="41" t="s">
        <v>119</v>
      </c>
      <c r="B31" s="51"/>
      <c r="C31" s="52"/>
      <c r="D31" s="44">
        <f>SUM(D20:D30)</f>
        <v>14200</v>
      </c>
      <c r="E31" s="44">
        <f t="shared" ref="E31:G31" si="2">SUM(E20:E30)</f>
        <v>19900</v>
      </c>
      <c r="F31" s="44">
        <f t="shared" si="2"/>
        <v>6800</v>
      </c>
      <c r="G31" s="44">
        <f t="shared" si="2"/>
        <v>12700</v>
      </c>
    </row>
    <row r="32" spans="1:7" x14ac:dyDescent="0.3">
      <c r="A32" s="56"/>
      <c r="B32" s="61"/>
      <c r="C32" s="64"/>
      <c r="D32" s="62"/>
      <c r="E32" s="62"/>
      <c r="F32" s="62"/>
      <c r="G32" s="62"/>
    </row>
    <row r="33" spans="1:7" x14ac:dyDescent="0.3">
      <c r="A33" s="56"/>
      <c r="B33" s="61"/>
      <c r="C33" s="64"/>
      <c r="D33" s="62"/>
      <c r="E33" s="62"/>
      <c r="F33" s="62"/>
      <c r="G33" s="62"/>
    </row>
    <row r="34" spans="1:7" x14ac:dyDescent="0.3">
      <c r="A34" s="41" t="s">
        <v>112</v>
      </c>
      <c r="B34" s="51"/>
      <c r="C34" s="52"/>
      <c r="D34" s="53"/>
      <c r="E34" s="53"/>
      <c r="F34" s="53"/>
      <c r="G34" s="46"/>
    </row>
    <row r="35" spans="1:7" x14ac:dyDescent="0.3">
      <c r="A35" s="56"/>
      <c r="B35" s="48" t="s">
        <v>113</v>
      </c>
      <c r="C35" s="57"/>
      <c r="D35" s="50">
        <v>600</v>
      </c>
      <c r="E35" s="50">
        <v>300</v>
      </c>
      <c r="F35" s="50">
        <v>600</v>
      </c>
      <c r="G35" s="50">
        <v>300</v>
      </c>
    </row>
    <row r="36" spans="1:7" x14ac:dyDescent="0.3">
      <c r="A36" s="56"/>
      <c r="B36" s="48" t="s">
        <v>126</v>
      </c>
      <c r="C36" s="49">
        <v>500</v>
      </c>
      <c r="D36" s="50"/>
      <c r="E36" s="50"/>
      <c r="F36" s="50">
        <v>500</v>
      </c>
      <c r="G36" s="50"/>
    </row>
    <row r="37" spans="1:7" x14ac:dyDescent="0.3">
      <c r="A37" s="56"/>
      <c r="B37" s="48" t="s">
        <v>130</v>
      </c>
      <c r="C37" s="49">
        <v>270</v>
      </c>
      <c r="D37" s="50">
        <v>270</v>
      </c>
      <c r="E37" s="50"/>
      <c r="F37" s="50"/>
      <c r="G37" s="50"/>
    </row>
    <row r="38" spans="1:7" x14ac:dyDescent="0.3">
      <c r="A38" s="56"/>
      <c r="B38" s="48" t="s">
        <v>127</v>
      </c>
      <c r="C38" s="49">
        <v>335</v>
      </c>
      <c r="D38" s="50">
        <v>335</v>
      </c>
      <c r="E38" s="50"/>
      <c r="F38" s="50"/>
      <c r="G38" s="50"/>
    </row>
    <row r="39" spans="1:7" x14ac:dyDescent="0.3">
      <c r="A39" s="56"/>
      <c r="B39" s="48" t="s">
        <v>133</v>
      </c>
      <c r="C39" s="49">
        <v>150</v>
      </c>
      <c r="D39" s="50">
        <v>150</v>
      </c>
      <c r="E39" s="50"/>
      <c r="F39" s="50"/>
      <c r="G39" s="50"/>
    </row>
    <row r="40" spans="1:7" x14ac:dyDescent="0.3">
      <c r="A40" s="41" t="s">
        <v>125</v>
      </c>
      <c r="B40" s="51"/>
      <c r="C40" s="52"/>
      <c r="D40" s="44">
        <f>SUM(D35:D39)</f>
        <v>1355</v>
      </c>
      <c r="E40" s="44">
        <f>SUM(E35:E39)</f>
        <v>300</v>
      </c>
      <c r="F40" s="44">
        <f>SUM(F35:F39)</f>
        <v>1100</v>
      </c>
      <c r="G40" s="44">
        <f>SUM(G35:G39)</f>
        <v>300</v>
      </c>
    </row>
    <row r="41" spans="1:7" x14ac:dyDescent="0.3">
      <c r="A41" s="56"/>
      <c r="B41" s="61"/>
      <c r="C41" s="64"/>
      <c r="D41" s="62"/>
      <c r="E41" s="62"/>
      <c r="F41" s="62"/>
      <c r="G41" s="62"/>
    </row>
    <row r="42" spans="1:7" x14ac:dyDescent="0.3">
      <c r="A42" s="56"/>
      <c r="B42" s="61"/>
      <c r="C42" s="64"/>
      <c r="D42" s="62"/>
      <c r="E42" s="62"/>
      <c r="F42" s="62"/>
      <c r="G42" s="62"/>
    </row>
    <row r="43" spans="1:7" x14ac:dyDescent="0.3">
      <c r="A43" s="41" t="s">
        <v>107</v>
      </c>
      <c r="B43" s="51"/>
      <c r="C43" s="52"/>
      <c r="D43" s="53"/>
      <c r="E43" s="53"/>
      <c r="F43" s="53"/>
      <c r="G43" s="46"/>
    </row>
    <row r="44" spans="1:7" x14ac:dyDescent="0.3">
      <c r="A44" s="47"/>
      <c r="B44" s="48" t="s">
        <v>108</v>
      </c>
      <c r="C44" s="49"/>
      <c r="D44" s="50">
        <v>600</v>
      </c>
      <c r="E44" s="50">
        <v>600</v>
      </c>
      <c r="F44" s="50">
        <v>600</v>
      </c>
      <c r="G44" s="50">
        <v>600</v>
      </c>
    </row>
    <row r="45" spans="1:7" x14ac:dyDescent="0.3">
      <c r="A45" s="47"/>
      <c r="B45" s="48" t="s">
        <v>109</v>
      </c>
      <c r="C45" s="49"/>
      <c r="D45" s="54">
        <v>100</v>
      </c>
      <c r="E45" s="50"/>
      <c r="F45" s="50">
        <v>150</v>
      </c>
      <c r="G45" s="50"/>
    </row>
    <row r="46" spans="1:7" x14ac:dyDescent="0.3">
      <c r="A46" s="41" t="s">
        <v>123</v>
      </c>
      <c r="B46" s="51"/>
      <c r="C46" s="52"/>
      <c r="D46" s="44">
        <f>SUM(D44:D45)</f>
        <v>700</v>
      </c>
      <c r="E46" s="44">
        <f>SUM(E44:E45)</f>
        <v>600</v>
      </c>
      <c r="F46" s="44">
        <f>SUM(F44:F45)</f>
        <v>750</v>
      </c>
      <c r="G46" s="44">
        <f>SUM(G44:G45)</f>
        <v>600</v>
      </c>
    </row>
    <row r="47" spans="1:7" x14ac:dyDescent="0.3">
      <c r="A47" s="56"/>
      <c r="B47" s="61"/>
      <c r="C47" s="64"/>
      <c r="D47" s="62"/>
      <c r="E47" s="62"/>
      <c r="F47" s="62"/>
      <c r="G47" s="62"/>
    </row>
    <row r="48" spans="1:7" x14ac:dyDescent="0.3">
      <c r="A48" s="56"/>
      <c r="B48" s="61"/>
      <c r="C48" s="64"/>
      <c r="D48" s="62"/>
      <c r="E48" s="62"/>
      <c r="F48" s="62"/>
      <c r="G48" s="62"/>
    </row>
    <row r="49" spans="1:7" x14ac:dyDescent="0.3">
      <c r="A49" s="41" t="s">
        <v>139</v>
      </c>
      <c r="B49" s="51"/>
      <c r="C49" s="52"/>
      <c r="D49" s="53"/>
      <c r="E49" s="53"/>
      <c r="F49" s="53"/>
      <c r="G49" s="46"/>
    </row>
    <row r="50" spans="1:7" x14ac:dyDescent="0.3">
      <c r="A50" s="56"/>
      <c r="B50" s="48" t="s">
        <v>141</v>
      </c>
      <c r="C50" s="57"/>
      <c r="D50" s="50">
        <v>400</v>
      </c>
      <c r="E50" s="50">
        <v>400</v>
      </c>
      <c r="F50" s="50">
        <v>400</v>
      </c>
      <c r="G50" s="50">
        <v>400</v>
      </c>
    </row>
    <row r="51" spans="1:7" x14ac:dyDescent="0.3">
      <c r="A51" s="56"/>
      <c r="B51" s="48" t="s">
        <v>134</v>
      </c>
      <c r="C51" s="49">
        <v>155</v>
      </c>
      <c r="D51" s="50">
        <v>155</v>
      </c>
      <c r="E51" s="50"/>
      <c r="F51" s="50"/>
      <c r="G51" s="50"/>
    </row>
    <row r="52" spans="1:7" x14ac:dyDescent="0.3">
      <c r="A52" s="56"/>
      <c r="B52" s="48" t="s">
        <v>142</v>
      </c>
      <c r="C52" s="49">
        <v>200</v>
      </c>
      <c r="D52" s="50">
        <v>200</v>
      </c>
      <c r="E52" s="50"/>
      <c r="F52" s="50"/>
      <c r="G52" s="50"/>
    </row>
    <row r="53" spans="1:7" x14ac:dyDescent="0.3">
      <c r="A53" s="56"/>
      <c r="B53" s="48" t="s">
        <v>143</v>
      </c>
      <c r="C53" s="49">
        <v>485</v>
      </c>
      <c r="D53" s="50"/>
      <c r="E53" s="50">
        <v>485</v>
      </c>
      <c r="F53" s="50"/>
      <c r="G53" s="50"/>
    </row>
    <row r="54" spans="1:7" x14ac:dyDescent="0.3">
      <c r="A54" s="41" t="s">
        <v>140</v>
      </c>
      <c r="B54" s="51"/>
      <c r="C54" s="52"/>
      <c r="D54" s="44">
        <f>SUM(D50:D53)</f>
        <v>755</v>
      </c>
      <c r="E54" s="44">
        <f>SUM(E50:E53)</f>
        <v>885</v>
      </c>
      <c r="F54" s="44">
        <f>SUM(F50:F53)</f>
        <v>400</v>
      </c>
      <c r="G54" s="44">
        <f>SUM(G50:G53)</f>
        <v>400</v>
      </c>
    </row>
    <row r="55" spans="1:7" x14ac:dyDescent="0.3">
      <c r="A55" s="56"/>
      <c r="B55" s="61"/>
      <c r="C55" s="64"/>
      <c r="D55" s="62"/>
      <c r="E55" s="62"/>
      <c r="F55" s="62"/>
      <c r="G55" s="62"/>
    </row>
    <row r="56" spans="1:7" x14ac:dyDescent="0.3">
      <c r="A56" s="56"/>
      <c r="B56" s="61"/>
      <c r="C56" s="64"/>
      <c r="D56" s="62"/>
      <c r="E56" s="62"/>
      <c r="F56" s="62"/>
      <c r="G56" s="62"/>
    </row>
    <row r="57" spans="1:7" x14ac:dyDescent="0.3">
      <c r="A57" s="41" t="s">
        <v>42</v>
      </c>
      <c r="B57" s="42"/>
      <c r="C57" s="43"/>
      <c r="D57" s="44"/>
      <c r="E57" s="45"/>
      <c r="F57" s="45"/>
      <c r="G57" s="46"/>
    </row>
    <row r="58" spans="1:7" x14ac:dyDescent="0.3">
      <c r="A58" s="47"/>
      <c r="B58" s="48" t="s">
        <v>104</v>
      </c>
      <c r="C58" s="49"/>
      <c r="D58" s="50">
        <v>450</v>
      </c>
      <c r="E58" s="50">
        <v>450</v>
      </c>
      <c r="F58" s="50">
        <v>450</v>
      </c>
      <c r="G58" s="50">
        <v>450</v>
      </c>
    </row>
    <row r="59" spans="1:7" x14ac:dyDescent="0.3">
      <c r="A59" s="47"/>
      <c r="B59" s="48" t="s">
        <v>105</v>
      </c>
      <c r="C59" s="49"/>
      <c r="D59" s="50">
        <v>619</v>
      </c>
      <c r="E59" s="50">
        <v>643</v>
      </c>
      <c r="F59" s="50">
        <v>669</v>
      </c>
      <c r="G59" s="50">
        <v>696</v>
      </c>
    </row>
    <row r="60" spans="1:7" x14ac:dyDescent="0.3">
      <c r="A60" s="47"/>
      <c r="B60" s="48" t="s">
        <v>106</v>
      </c>
      <c r="C60" s="49"/>
      <c r="D60" s="50"/>
      <c r="E60" s="50">
        <v>1000</v>
      </c>
      <c r="F60" s="50"/>
      <c r="G60" s="50"/>
    </row>
    <row r="61" spans="1:7" x14ac:dyDescent="0.3">
      <c r="A61" s="47"/>
      <c r="B61" s="48" t="s">
        <v>121</v>
      </c>
      <c r="C61" s="49"/>
      <c r="D61" s="50">
        <v>2000</v>
      </c>
      <c r="E61" s="50">
        <v>2000</v>
      </c>
      <c r="F61" s="50">
        <v>2000</v>
      </c>
      <c r="G61" s="50">
        <v>2000</v>
      </c>
    </row>
    <row r="62" spans="1:7" x14ac:dyDescent="0.3">
      <c r="A62" s="47"/>
      <c r="B62" s="48" t="s">
        <v>164</v>
      </c>
      <c r="C62" s="49"/>
      <c r="D62" s="50">
        <v>3000</v>
      </c>
      <c r="E62" s="50"/>
      <c r="F62" s="50"/>
      <c r="G62" s="50"/>
    </row>
    <row r="63" spans="1:7" x14ac:dyDescent="0.3">
      <c r="A63" s="41" t="s">
        <v>122</v>
      </c>
      <c r="B63" s="42"/>
      <c r="C63" s="43"/>
      <c r="D63" s="44">
        <f>SUM(D58:D62)</f>
        <v>6069</v>
      </c>
      <c r="E63" s="44">
        <f t="shared" ref="E63:G63" si="3">SUM(E58:E61)</f>
        <v>4093</v>
      </c>
      <c r="F63" s="44">
        <f t="shared" si="3"/>
        <v>3119</v>
      </c>
      <c r="G63" s="44">
        <f t="shared" si="3"/>
        <v>3146</v>
      </c>
    </row>
    <row r="66" spans="1:8" x14ac:dyDescent="0.3">
      <c r="A66" s="41" t="s">
        <v>145</v>
      </c>
      <c r="B66" s="51"/>
      <c r="C66" s="52"/>
      <c r="D66" s="53"/>
      <c r="E66" s="53"/>
      <c r="F66" s="53"/>
      <c r="G66" s="46"/>
    </row>
    <row r="67" spans="1:8" x14ac:dyDescent="0.3">
      <c r="A67" s="56"/>
      <c r="B67" s="48" t="s">
        <v>146</v>
      </c>
      <c r="C67" s="49">
        <v>200</v>
      </c>
      <c r="D67" s="50">
        <v>200</v>
      </c>
      <c r="E67" s="50"/>
      <c r="F67" s="50"/>
      <c r="G67" s="50"/>
    </row>
    <row r="68" spans="1:8" x14ac:dyDescent="0.3">
      <c r="A68" s="41" t="s">
        <v>144</v>
      </c>
      <c r="B68" s="51"/>
      <c r="C68" s="52"/>
      <c r="D68" s="44">
        <f>D67</f>
        <v>200</v>
      </c>
      <c r="E68" s="44">
        <f t="shared" ref="E68:G68" si="4">E67</f>
        <v>0</v>
      </c>
      <c r="F68" s="44">
        <f t="shared" si="4"/>
        <v>0</v>
      </c>
      <c r="G68" s="44">
        <f t="shared" si="4"/>
        <v>0</v>
      </c>
      <c r="H68" s="50"/>
    </row>
    <row r="69" spans="1:8" x14ac:dyDescent="0.3">
      <c r="A69" s="56"/>
      <c r="B69" s="48"/>
      <c r="C69" s="63"/>
      <c r="D69" s="50"/>
      <c r="E69" s="50"/>
      <c r="F69" s="50"/>
      <c r="G69" s="50"/>
      <c r="H69" s="50"/>
    </row>
    <row r="70" spans="1:8" x14ac:dyDescent="0.3">
      <c r="A70" s="56"/>
      <c r="B70" s="48"/>
      <c r="C70" s="63"/>
      <c r="D70" s="50"/>
      <c r="E70" s="50"/>
      <c r="F70" s="50"/>
      <c r="G70" s="50"/>
      <c r="H70" s="50"/>
    </row>
    <row r="71" spans="1:8" x14ac:dyDescent="0.3">
      <c r="A71" s="41" t="s">
        <v>36</v>
      </c>
      <c r="B71" s="51"/>
      <c r="C71" s="52"/>
      <c r="D71" s="53"/>
      <c r="E71" s="53"/>
      <c r="F71" s="53"/>
      <c r="G71" s="46"/>
      <c r="H71" s="50"/>
    </row>
    <row r="72" spans="1:8" x14ac:dyDescent="0.3">
      <c r="A72" s="56"/>
      <c r="B72" s="48" t="s">
        <v>148</v>
      </c>
      <c r="C72" s="49">
        <v>300</v>
      </c>
      <c r="D72" s="50">
        <v>300</v>
      </c>
      <c r="E72" s="50"/>
      <c r="F72" s="50"/>
      <c r="G72" s="50"/>
    </row>
    <row r="73" spans="1:8" x14ac:dyDescent="0.3">
      <c r="A73" s="41" t="s">
        <v>147</v>
      </c>
      <c r="B73" s="51"/>
      <c r="C73" s="52"/>
      <c r="D73" s="44">
        <f>D72</f>
        <v>300</v>
      </c>
      <c r="E73" s="44">
        <f t="shared" ref="E73" si="5">E72</f>
        <v>0</v>
      </c>
      <c r="F73" s="44">
        <f t="shared" ref="F73" si="6">F72</f>
        <v>0</v>
      </c>
      <c r="G73" s="44">
        <f t="shared" ref="G73" si="7">G72</f>
        <v>0</v>
      </c>
    </row>
    <row r="76" spans="1:8" x14ac:dyDescent="0.3">
      <c r="A76" s="41" t="s">
        <v>118</v>
      </c>
      <c r="B76" s="51"/>
      <c r="C76" s="52"/>
      <c r="D76" s="53"/>
      <c r="E76" s="53"/>
      <c r="F76" s="53"/>
      <c r="G76" s="46"/>
    </row>
    <row r="77" spans="1:8" x14ac:dyDescent="0.3">
      <c r="A77" s="56"/>
      <c r="B77" s="48"/>
      <c r="C77" s="60"/>
      <c r="D77" s="50"/>
      <c r="E77" s="50"/>
      <c r="F77" s="50"/>
      <c r="G77" s="55"/>
    </row>
    <row r="78" spans="1:8" x14ac:dyDescent="0.3">
      <c r="A78" s="41" t="s">
        <v>158</v>
      </c>
      <c r="B78" s="51"/>
      <c r="C78" s="52"/>
      <c r="D78" s="44">
        <f>D77</f>
        <v>0</v>
      </c>
      <c r="E78" s="44">
        <f t="shared" ref="E78:G78" si="8">E77</f>
        <v>0</v>
      </c>
      <c r="F78" s="44">
        <f t="shared" si="8"/>
        <v>0</v>
      </c>
      <c r="G78" s="44">
        <f t="shared" si="8"/>
        <v>0</v>
      </c>
    </row>
    <row r="80" spans="1:8" x14ac:dyDescent="0.3">
      <c r="H80" s="58"/>
    </row>
    <row r="81" spans="1:8" x14ac:dyDescent="0.3">
      <c r="A81" s="65" t="s">
        <v>159</v>
      </c>
      <c r="B81" s="66"/>
      <c r="C81" s="67"/>
      <c r="D81" s="68">
        <f>D78+D73+D68+D63+D54+D46+D40+D31+D16</f>
        <v>50979</v>
      </c>
      <c r="E81" s="68">
        <f>E78+E73+E68+E63+E54+E46+E40+E31+E16</f>
        <v>37678</v>
      </c>
      <c r="F81" s="68">
        <f>F78+F73+F68+F63+F54+F46+F40+F31+F16</f>
        <v>31219</v>
      </c>
      <c r="G81" s="68">
        <f>G78+G73+G68+G63+G54+G46+G40+G31+G16</f>
        <v>26446</v>
      </c>
      <c r="H81" s="58"/>
    </row>
    <row r="82" spans="1:8" x14ac:dyDescent="0.3">
      <c r="A82" s="65" t="s">
        <v>160</v>
      </c>
      <c r="B82" s="66"/>
      <c r="C82" s="67"/>
      <c r="D82" s="68">
        <v>-3619</v>
      </c>
      <c r="E82" s="68">
        <v>-643</v>
      </c>
      <c r="F82" s="68">
        <v>-669</v>
      </c>
      <c r="G82" s="68">
        <v>-696</v>
      </c>
      <c r="H82" s="58"/>
    </row>
    <row r="83" spans="1:8" x14ac:dyDescent="0.3">
      <c r="A83" s="65" t="s">
        <v>161</v>
      </c>
      <c r="B83" s="66"/>
      <c r="C83" s="67"/>
      <c r="D83" s="68">
        <v>-9000</v>
      </c>
      <c r="E83" s="68">
        <v>0</v>
      </c>
      <c r="F83" s="68">
        <v>0</v>
      </c>
      <c r="G83" s="68">
        <v>0</v>
      </c>
      <c r="H83" s="58"/>
    </row>
    <row r="84" spans="1:8" x14ac:dyDescent="0.3">
      <c r="A84" s="65" t="s">
        <v>163</v>
      </c>
      <c r="B84" s="66"/>
      <c r="C84" s="67"/>
      <c r="D84" s="68">
        <v>0</v>
      </c>
      <c r="E84" s="68">
        <v>-3664</v>
      </c>
      <c r="F84" s="68">
        <v>-2131</v>
      </c>
      <c r="G84" s="68">
        <v>-5089</v>
      </c>
      <c r="H84" s="58"/>
    </row>
    <row r="85" spans="1:8" x14ac:dyDescent="0.3">
      <c r="A85" s="65" t="s">
        <v>162</v>
      </c>
      <c r="B85" s="66"/>
      <c r="C85" s="67"/>
      <c r="D85" s="68">
        <f>-SUM(D81:D84)</f>
        <v>-38360</v>
      </c>
      <c r="E85" s="68">
        <f t="shared" ref="E85:G85" si="9">-SUM(E81:E84)</f>
        <v>-33371</v>
      </c>
      <c r="F85" s="68">
        <f t="shared" si="9"/>
        <v>-28419</v>
      </c>
      <c r="G85" s="68">
        <f t="shared" si="9"/>
        <v>-20661</v>
      </c>
      <c r="H85" s="58"/>
    </row>
    <row r="86" spans="1:8" x14ac:dyDescent="0.3">
      <c r="H86" s="58"/>
    </row>
    <row r="87" spans="1:8" x14ac:dyDescent="0.3">
      <c r="H87" s="58"/>
    </row>
    <row r="88" spans="1:8" x14ac:dyDescent="0.3">
      <c r="D88" s="26"/>
      <c r="E88" s="26"/>
      <c r="F88" s="26"/>
      <c r="G88" s="26"/>
      <c r="H88" s="58"/>
    </row>
    <row r="89" spans="1:8" x14ac:dyDescent="0.3">
      <c r="H89" s="58"/>
    </row>
    <row r="90" spans="1:8" x14ac:dyDescent="0.3">
      <c r="H90" s="58"/>
    </row>
    <row r="91" spans="1:8" x14ac:dyDescent="0.3">
      <c r="H91" s="58"/>
    </row>
    <row r="92" spans="1:8" x14ac:dyDescent="0.3">
      <c r="H92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Bevilling</vt:lpstr>
      <vt:lpstr>Inv</vt:lpstr>
      <vt:lpstr>ØO</vt:lpstr>
      <vt:lpstr>Ark4</vt:lpstr>
      <vt:lpstr>Inv detalj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 Salmo</dc:creator>
  <cp:lastModifiedBy>Bente Fitjar</cp:lastModifiedBy>
  <cp:lastPrinted>2022-01-17T10:10:24Z</cp:lastPrinted>
  <dcterms:created xsi:type="dcterms:W3CDTF">2021-10-14T12:40:11Z</dcterms:created>
  <dcterms:modified xsi:type="dcterms:W3CDTF">2022-10-25T10:54:18Z</dcterms:modified>
</cp:coreProperties>
</file>